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codeName="ThisWorkbook" defaultThemeVersion="124226"/>
  <mc:AlternateContent xmlns:mc="http://schemas.openxmlformats.org/markup-compatibility/2006">
    <mc:Choice Requires="x15">
      <x15ac:absPath xmlns:x15ac="http://schemas.microsoft.com/office/spreadsheetml/2010/11/ac" url="\\employees.root.local\pw\EFF\Shared\ees_mgmt\11_PSEG-Program Planning\Applications\2025 Active\EVMR\"/>
    </mc:Choice>
  </mc:AlternateContent>
  <xr:revisionPtr revIDLastSave="0" documentId="13_ncr:1_{D0B17B9B-EC25-47C1-901B-1FEC8161CD40}" xr6:coauthVersionLast="47" xr6:coauthVersionMax="47" xr10:uidLastSave="{00000000-0000-0000-0000-000000000000}"/>
  <bookViews>
    <workbookView xWindow="28680" yWindow="1140" windowWidth="29040" windowHeight="15840" tabRatio="838" firstSheet="2" activeTab="2" xr2:uid="{00000000-000D-0000-FFFF-FFFF00000000}"/>
  </bookViews>
  <sheets>
    <sheet name="Instructions" sheetId="60" state="veryHidden" r:id="rId1"/>
    <sheet name="Development" sheetId="18" state="veryHidden" r:id="rId2"/>
    <sheet name="Customer Information" sheetId="45" r:id="rId3"/>
    <sheet name="Site Information" sheetId="61" r:id="rId4"/>
    <sheet name="Ts and Cs" sheetId="22" r:id="rId5"/>
    <sheet name="Glossary" sheetId="67" r:id="rId6"/>
    <sheet name="AssignmentForm" sheetId="25" state="veryHidden" r:id="rId7"/>
    <sheet name="Eligibility Table(Can't Edit) " sheetId="55" state="veryHidden" r:id="rId8"/>
    <sheet name="Guidelines " sheetId="24" r:id="rId9"/>
    <sheet name="Required Documents" sheetId="26" r:id="rId10"/>
    <sheet name="Eligibility Table" sheetId="70" r:id="rId11"/>
    <sheet name="EV Supply Equipment Worksheet" sheetId="75" r:id="rId12"/>
    <sheet name="Make Ready Cost Template" sheetId="72" r:id="rId13"/>
    <sheet name="Qualifying_Index" sheetId="76" state="veryHidden" r:id="rId14"/>
    <sheet name="References" sheetId="3" state="veryHidden" r:id="rId15"/>
    <sheet name="Project Completion Form" sheetId="23" state="veryHidden" r:id="rId16"/>
  </sheets>
  <definedNames>
    <definedName name="_xlnm._FilterDatabase" localSheetId="14" hidden="1">References!$C$34:$C$48</definedName>
    <definedName name="Application_Code" localSheetId="0">#REF!</definedName>
    <definedName name="Instructions" localSheetId="0">Instructions!$A$1</definedName>
    <definedName name="_xlnm.Print_Area" localSheetId="15">'Project Completion Form'!$A$1:$L$80</definedName>
    <definedName name="_xlnm.Print_Area" localSheetId="4">'Ts and Cs'!$A$1:$L$29</definedName>
    <definedName name="Z_3E98CB88_96C1_4B76_A23D_42BE2C3750E1_.wvu.Cols" localSheetId="10" hidden="1">'Eligibility Table'!$Z:$JI</definedName>
    <definedName name="Z_3E98CB88_96C1_4B76_A23D_42BE2C3750E1_.wvu.Cols" localSheetId="5" hidden="1">Glossary!$M:$IV</definedName>
    <definedName name="Z_3E98CB88_96C1_4B76_A23D_42BE2C3750E1_.wvu.Cols" localSheetId="8" hidden="1">'Guidelines '!$M:$IV</definedName>
    <definedName name="Z_3E98CB88_96C1_4B76_A23D_42BE2C3750E1_.wvu.Cols" localSheetId="4" hidden="1">'Ts and Cs'!$M:$IV</definedName>
    <definedName name="Z_3E98CB88_96C1_4B76_A23D_42BE2C3750E1_.wvu.PrintArea" localSheetId="10" hidden="1">'Eligibility Table'!$N$1:$Y$17</definedName>
    <definedName name="Z_3E98CB88_96C1_4B76_A23D_42BE2C3750E1_.wvu.PrintArea" localSheetId="5" hidden="1">Glossary!$A$1:$L$30</definedName>
    <definedName name="Z_3E98CB88_96C1_4B76_A23D_42BE2C3750E1_.wvu.PrintArea" localSheetId="8" hidden="1">'Guidelines '!$A$1:$L$38</definedName>
    <definedName name="Z_3E98CB88_96C1_4B76_A23D_42BE2C3750E1_.wvu.PrintArea" localSheetId="4" hidden="1">'Ts and Cs'!$A$1:$L$78</definedName>
    <definedName name="Z_3E98CB88_96C1_4B76_A23D_42BE2C3750E1_.wvu.Rows" localSheetId="10" hidden="1">'Eligibility Table'!$18:$65500,'Eligibility Table'!#REF!</definedName>
    <definedName name="Z_3E98CB88_96C1_4B76_A23D_42BE2C3750E1_.wvu.Rows" localSheetId="5" hidden="1">Glossary!$31:$65513,Glossary!#REF!</definedName>
    <definedName name="Z_3E98CB88_96C1_4B76_A23D_42BE2C3750E1_.wvu.Rows" localSheetId="8" hidden="1">'Guidelines '!$39:$65520,'Guidelines '!#REF!</definedName>
    <definedName name="Z_3E98CB88_96C1_4B76_A23D_42BE2C3750E1_.wvu.Rows" localSheetId="4" hidden="1">'Ts and Cs'!$107:$65534,'Ts and Cs'!$79:$106</definedName>
    <definedName name="Z_413575D0_A88C_4EFD_A604_365F28B09173_.wvu.Cols" localSheetId="6" hidden="1">AssignmentForm!$M:$IV</definedName>
    <definedName name="Z_413575D0_A88C_4EFD_A604_365F28B09173_.wvu.Cols" localSheetId="9" hidden="1">'Required Documents'!$H:$IV</definedName>
    <definedName name="Z_413575D0_A88C_4EFD_A604_365F28B09173_.wvu.PrintArea" localSheetId="6" hidden="1">AssignmentForm!$A$1:$L$35</definedName>
    <definedName name="Z_413575D0_A88C_4EFD_A604_365F28B09173_.wvu.PrintArea" localSheetId="9" hidden="1">#REF!</definedName>
    <definedName name="Z_413575D0_A88C_4EFD_A604_365F28B09173_.wvu.Rows" localSheetId="6" hidden="1">AssignmentForm!$42:$65537,AssignmentForm!$36:$41</definedName>
    <definedName name="Z_413575D0_A88C_4EFD_A604_365F28B09173_.wvu.Rows" localSheetId="9" hidden="1">'Required Documents'!$18:$65510</definedName>
    <definedName name="Z_7B451DA0_1A98_4794_8139_C2DF23AE24E1_.wvu.Cols" localSheetId="0" hidden="1">Instructions!$R:$IV</definedName>
    <definedName name="Z_7B451DA0_1A98_4794_8139_C2DF23AE24E1_.wvu.Rows" localSheetId="0" hidden="1">Instructions!$115:$65617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2" i="76" l="1"/>
  <c r="X41" i="76"/>
  <c r="J42" i="76"/>
  <c r="J41" i="76"/>
  <c r="C21" i="45"/>
  <c r="L40" i="24"/>
  <c r="K29" i="22"/>
  <c r="A1" i="24"/>
  <c r="A1" i="22"/>
  <c r="A2" i="61" l="1"/>
  <c r="C7" i="76" l="1"/>
  <c r="K27" i="45"/>
  <c r="K26" i="45"/>
  <c r="L22" i="45"/>
  <c r="L21" i="45"/>
  <c r="I22" i="45"/>
  <c r="I21" i="45"/>
  <c r="C27" i="45"/>
  <c r="C26" i="45"/>
  <c r="C22" i="45"/>
  <c r="B1" i="72" l="1"/>
  <c r="B1" i="75"/>
  <c r="A1" i="70"/>
  <c r="A1" i="26"/>
  <c r="A1" i="67"/>
  <c r="A1" i="61"/>
  <c r="D42" i="76"/>
  <c r="D41" i="76"/>
  <c r="D40" i="76"/>
  <c r="D39" i="76"/>
  <c r="K34" i="75" l="1"/>
  <c r="Q34" i="75" s="1"/>
  <c r="R34" i="75" s="1"/>
  <c r="K32" i="75"/>
  <c r="Q32" i="75" s="1"/>
  <c r="R32" i="75" s="1"/>
  <c r="D12" i="76" l="1"/>
  <c r="D7" i="76" l="1"/>
  <c r="K39" i="76"/>
  <c r="L39" i="76"/>
  <c r="M39" i="76"/>
  <c r="N39" i="76"/>
  <c r="K40" i="76"/>
  <c r="L40" i="76"/>
  <c r="M40" i="76"/>
  <c r="N40" i="76"/>
  <c r="K41" i="76"/>
  <c r="L41" i="76"/>
  <c r="M41" i="76"/>
  <c r="N41" i="76"/>
  <c r="K42" i="76"/>
  <c r="L42" i="76"/>
  <c r="M42" i="76"/>
  <c r="N42" i="76"/>
  <c r="F40" i="76"/>
  <c r="G40" i="76"/>
  <c r="H40" i="76"/>
  <c r="I40" i="76"/>
  <c r="F41" i="76"/>
  <c r="G41" i="76"/>
  <c r="H41" i="76"/>
  <c r="I41" i="76"/>
  <c r="F42" i="76"/>
  <c r="G42" i="76"/>
  <c r="H42" i="76"/>
  <c r="I42" i="76"/>
  <c r="F39" i="76"/>
  <c r="G39" i="76"/>
  <c r="H39" i="76"/>
  <c r="I39" i="76"/>
  <c r="E42" i="76"/>
  <c r="E41" i="76"/>
  <c r="E40" i="76"/>
  <c r="E39" i="76"/>
  <c r="D83" i="76"/>
  <c r="G79" i="76"/>
  <c r="D79" i="76"/>
  <c r="G78" i="76"/>
  <c r="D78" i="76"/>
  <c r="G77" i="76"/>
  <c r="D77" i="76"/>
  <c r="G76" i="76"/>
  <c r="D76" i="76"/>
  <c r="G75" i="76"/>
  <c r="D75" i="76"/>
  <c r="G74" i="76"/>
  <c r="D74" i="76"/>
  <c r="G73" i="76"/>
  <c r="D73" i="76"/>
  <c r="E15" i="76"/>
  <c r="F12" i="76"/>
  <c r="E12" i="76"/>
  <c r="C10" i="76"/>
  <c r="D15" i="76"/>
  <c r="C15" i="76"/>
  <c r="B2" i="75"/>
  <c r="J40" i="76" l="1"/>
  <c r="J39" i="76"/>
  <c r="D86" i="76"/>
  <c r="T42" i="76"/>
  <c r="R57" i="76"/>
  <c r="U39" i="76"/>
  <c r="K22" i="75"/>
  <c r="Q22" i="75" s="1"/>
  <c r="R22" i="75" s="1"/>
  <c r="O39" i="76"/>
  <c r="P42" i="76"/>
  <c r="R42" i="76" s="1"/>
  <c r="H57" i="76"/>
  <c r="G43" i="76"/>
  <c r="G57" i="76"/>
  <c r="K24" i="75"/>
  <c r="Q24" i="75" s="1"/>
  <c r="R24" i="75" s="1"/>
  <c r="C12" i="76"/>
  <c r="G80" i="76"/>
  <c r="L29" i="72" s="1"/>
  <c r="P41" i="76"/>
  <c r="R41" i="76" s="1"/>
  <c r="O42" i="76"/>
  <c r="Q42" i="76" s="1"/>
  <c r="P39" i="76"/>
  <c r="R39" i="76" s="1"/>
  <c r="P40" i="76"/>
  <c r="R40" i="76" s="1"/>
  <c r="O40" i="76"/>
  <c r="Q40" i="76" s="1"/>
  <c r="O41" i="76"/>
  <c r="Q41" i="76" s="1"/>
  <c r="N43" i="76"/>
  <c r="L43" i="76"/>
  <c r="M43" i="76"/>
  <c r="K43" i="76"/>
  <c r="T41" i="76"/>
  <c r="T39" i="76"/>
  <c r="E43" i="76"/>
  <c r="D57" i="76" s="1"/>
  <c r="T40" i="76"/>
  <c r="H43" i="76"/>
  <c r="F57" i="76" s="1"/>
  <c r="U40" i="76"/>
  <c r="U41" i="76"/>
  <c r="U42" i="76"/>
  <c r="F43" i="76"/>
  <c r="I43" i="76"/>
  <c r="D80" i="76"/>
  <c r="G19" i="76" l="1"/>
  <c r="Q39" i="76"/>
  <c r="S39" i="76" s="1"/>
  <c r="V39" i="76"/>
  <c r="S57" i="76"/>
  <c r="K18" i="75"/>
  <c r="Q18" i="75" s="1"/>
  <c r="K20" i="75"/>
  <c r="Q20" i="75" s="1"/>
  <c r="T57" i="76"/>
  <c r="S42" i="76"/>
  <c r="J57" i="76"/>
  <c r="K57" i="76"/>
  <c r="C86" i="76"/>
  <c r="E86" i="76" s="1"/>
  <c r="I57" i="76"/>
  <c r="C19" i="76"/>
  <c r="L57" i="76"/>
  <c r="P57" i="76"/>
  <c r="E29" i="72"/>
  <c r="S41" i="76"/>
  <c r="W39" i="76"/>
  <c r="I19" i="76" s="1"/>
  <c r="Q57" i="76"/>
  <c r="S40" i="76"/>
  <c r="E57" i="76"/>
  <c r="N57" i="76" s="1"/>
  <c r="J43" i="76"/>
  <c r="R20" i="75" l="1"/>
  <c r="X40" i="76"/>
  <c r="R18" i="75"/>
  <c r="X39" i="76"/>
  <c r="M19" i="76"/>
  <c r="N19" i="76" s="1"/>
  <c r="U57" i="76"/>
  <c r="C57" i="76"/>
  <c r="M57" i="76"/>
  <c r="D19" i="76" s="1"/>
  <c r="F19" i="76" s="1"/>
  <c r="O57" i="76"/>
  <c r="D12" i="75" l="1"/>
  <c r="E19" i="76"/>
  <c r="A2" i="45"/>
  <c r="A1" i="45"/>
  <c r="H19" i="76" l="1"/>
  <c r="J19" i="76" s="1"/>
  <c r="A2" i="70"/>
  <c r="A2" i="24"/>
  <c r="A2" i="22"/>
  <c r="B2" i="72"/>
  <c r="I19" i="70" l="1"/>
  <c r="C19" i="70"/>
  <c r="L32" i="67" l="1"/>
  <c r="C32" i="67"/>
  <c r="A2" i="67" l="1"/>
  <c r="O114" i="60" l="1"/>
  <c r="E114" i="60"/>
  <c r="L31" i="61" l="1"/>
  <c r="B31" i="61"/>
  <c r="C42" i="23" l="1"/>
  <c r="C32" i="25"/>
  <c r="C80" i="23" l="1"/>
  <c r="B61" i="45" l="1"/>
  <c r="L61" i="45" l="1"/>
  <c r="C27" i="26"/>
  <c r="C9" i="23" l="1"/>
  <c r="B1" i="60" l="1"/>
  <c r="B1" i="55" l="1"/>
  <c r="K80" i="23" l="1"/>
  <c r="C8" i="23"/>
  <c r="C7" i="23"/>
  <c r="J6" i="23"/>
  <c r="C6" i="23"/>
  <c r="J5" i="23"/>
  <c r="C5" i="23"/>
  <c r="A1" i="23"/>
  <c r="L42" i="25"/>
  <c r="B42" i="25"/>
  <c r="I18" i="25"/>
  <c r="C18" i="25"/>
  <c r="I17" i="25"/>
  <c r="C17" i="25"/>
  <c r="I16" i="25"/>
  <c r="C16" i="25"/>
  <c r="L15" i="25"/>
  <c r="I15" i="25"/>
  <c r="C15" i="25"/>
  <c r="C14" i="25"/>
  <c r="C10" i="25"/>
  <c r="K9" i="25"/>
  <c r="C9" i="25"/>
  <c r="K8" i="25"/>
  <c r="C8" i="25"/>
  <c r="L7" i="25"/>
  <c r="I7" i="25"/>
  <c r="C7" i="25"/>
  <c r="L6" i="25"/>
  <c r="I6" i="25"/>
  <c r="C6" i="25"/>
  <c r="C5" i="25"/>
  <c r="A1" i="25"/>
  <c r="H27" i="26"/>
  <c r="A2" i="26" l="1"/>
  <c r="K43" i="45" l="1"/>
  <c r="K41" i="45"/>
  <c r="L19" i="76" l="1"/>
  <c r="K42" i="45" s="1"/>
  <c r="K40" i="45" l="1"/>
  <c r="K22" i="25"/>
</calcChain>
</file>

<file path=xl/sharedStrings.xml><?xml version="1.0" encoding="utf-8"?>
<sst xmlns="http://schemas.openxmlformats.org/spreadsheetml/2006/main" count="1147" uniqueCount="715">
  <si>
    <t>City:</t>
  </si>
  <si>
    <t>Zip:</t>
  </si>
  <si>
    <t>Business Phone:</t>
  </si>
  <si>
    <t>Contact Name/Title:</t>
  </si>
  <si>
    <t>E-Mail Address:</t>
  </si>
  <si>
    <t>Fax:</t>
  </si>
  <si>
    <t>Contractor Information</t>
  </si>
  <si>
    <t>Contractor Name:</t>
  </si>
  <si>
    <t>Contractor Address:</t>
  </si>
  <si>
    <t>Date:</t>
  </si>
  <si>
    <t>Customer Name:</t>
  </si>
  <si>
    <t>Contractor Signature:</t>
  </si>
  <si>
    <t>1.</t>
  </si>
  <si>
    <t>2.</t>
  </si>
  <si>
    <t>3.</t>
  </si>
  <si>
    <t>4.</t>
  </si>
  <si>
    <t>5.</t>
  </si>
  <si>
    <t>6.</t>
  </si>
  <si>
    <t>*</t>
  </si>
  <si>
    <t>Airflow</t>
  </si>
  <si>
    <t>7.</t>
  </si>
  <si>
    <t>8.</t>
  </si>
  <si>
    <t>9.</t>
  </si>
  <si>
    <t>10.</t>
  </si>
  <si>
    <t>11.</t>
  </si>
  <si>
    <t>12.</t>
  </si>
  <si>
    <t>13.</t>
  </si>
  <si>
    <t>14.</t>
  </si>
  <si>
    <t>15.</t>
  </si>
  <si>
    <t>Rebate Lookup Table*</t>
  </si>
  <si>
    <t xml:space="preserve">Customer Verification Statement: </t>
  </si>
  <si>
    <t>Customer Signature:</t>
  </si>
  <si>
    <t xml:space="preserve">       Project Completion Form</t>
  </si>
  <si>
    <t>Customer Information</t>
  </si>
  <si>
    <t>Installation Information</t>
  </si>
  <si>
    <t>Installation Completion Date :</t>
  </si>
  <si>
    <t>Project Cost ( as reflected on invoice ) :</t>
  </si>
  <si>
    <t>Customer Payment:</t>
  </si>
  <si>
    <t>Contractor Verification Statement:</t>
  </si>
  <si>
    <t>Contractor Name:
(Print)</t>
  </si>
  <si>
    <t xml:space="preserve">Please send all required documents to </t>
  </si>
  <si>
    <t>Version Number</t>
  </si>
  <si>
    <t xml:space="preserve">Disclaimer: Terms and conditions are subject to change without notice, including early termination of this promotion. No additional fees apply. The rebate will be issued in the form of a check unless otherwise indicated. PSEG Long Island administers the rebate program on behalf of the Long Island Power Authority, the rebate program sponsor. Please visit www.psegliny.com/efficiency for more details. </t>
  </si>
  <si>
    <t>(must complete a Rebate Assignment Form / This option may not be offered by all Contractors)</t>
  </si>
  <si>
    <t>Program Year</t>
  </si>
  <si>
    <t>I would like customer rebate: (check one)</t>
  </si>
  <si>
    <t>Installation Address:</t>
  </si>
  <si>
    <r>
      <t xml:space="preserve">Mailing Address:
</t>
    </r>
    <r>
      <rPr>
        <b/>
        <sz val="9"/>
        <color indexed="8"/>
        <rFont val="Arial Narrow"/>
        <family val="2"/>
      </rPr>
      <t>(If different than above)</t>
    </r>
  </si>
  <si>
    <t>Home Phone:</t>
  </si>
  <si>
    <t>Alternate Contact:</t>
  </si>
  <si>
    <t>Cell Phone:</t>
  </si>
  <si>
    <t>Tax ID #:</t>
  </si>
  <si>
    <t>Rebate</t>
  </si>
  <si>
    <r>
      <t xml:space="preserve">Contractor Name
</t>
    </r>
    <r>
      <rPr>
        <b/>
        <i/>
        <sz val="10"/>
        <color indexed="8"/>
        <rFont val="Arial Narrow"/>
        <family val="2"/>
      </rPr>
      <t>(Print)</t>
    </r>
  </si>
  <si>
    <r>
      <t xml:space="preserve">Accepted and Agreed To Assignee:
</t>
    </r>
    <r>
      <rPr>
        <b/>
        <i/>
        <sz val="10"/>
        <color indexed="8"/>
        <rFont val="Arial Narrow"/>
        <family val="2"/>
      </rPr>
      <t>(Duly Authorized Representative Signature)</t>
    </r>
  </si>
  <si>
    <t>Required Documents Checklist</t>
  </si>
  <si>
    <t>Document:</t>
  </si>
  <si>
    <t>Responsible Party</t>
  </si>
  <si>
    <t>Account No:</t>
  </si>
  <si>
    <t>Application Version:</t>
  </si>
  <si>
    <t>Effective Date</t>
  </si>
  <si>
    <t>Effective:</t>
  </si>
  <si>
    <t>Application ID:</t>
  </si>
  <si>
    <r>
      <t xml:space="preserve">Mailing Address:
</t>
    </r>
    <r>
      <rPr>
        <b/>
        <sz val="9"/>
        <color indexed="8"/>
        <rFont val="Arial Narrow"/>
        <family val="2"/>
      </rPr>
      <t>(if different than above)</t>
    </r>
  </si>
  <si>
    <t>Date</t>
  </si>
  <si>
    <t>Description</t>
  </si>
  <si>
    <t>Initials</t>
  </si>
  <si>
    <t>Version</t>
  </si>
  <si>
    <r>
      <t xml:space="preserve">Accepted and Agreed To Payee:
</t>
    </r>
    <r>
      <rPr>
        <b/>
        <i/>
        <sz val="10"/>
        <color indexed="8"/>
        <rFont val="Arial Narrow"/>
        <family val="2"/>
      </rPr>
      <t>(Customer Signature)</t>
    </r>
  </si>
  <si>
    <t>I, the Customer, certify that the equipment listed on the rebate application has been purchased and installed at the address indicated on the application.  I understand that PSEG Long Island reserves the right to verify any equipment purchases or installations which may include a site visit.  I further understand that PSEG Long Island may adjust the incentive amount before issuing the rebate based upon the verification and documentation provided by me or my Contractors responsible for the installation of the equipment.</t>
  </si>
  <si>
    <t>I, the Contractor, certify that the equipment listed on the rebate application has been purchased and installed at the address indicated on the application.  I understand that PSEG Long Island reserves the right to verify any equipment purchases or installations which may include a site visit.  I further understand that PSEG Long Island may adjust the incentive amount before issuing the rebate based upon the verification and documentation provided by me or my technicians responsible for the installation of the equipment.</t>
  </si>
  <si>
    <t>Contact Name:</t>
  </si>
  <si>
    <t>Home Performance</t>
  </si>
  <si>
    <t>Rate Code:</t>
  </si>
  <si>
    <t>Mailing Address:
(If different than above)</t>
  </si>
  <si>
    <t>For PSEG Long Island use only:</t>
  </si>
  <si>
    <t>www.NEEP.org</t>
  </si>
  <si>
    <t>Total Estimated Customer Rebate Amount (Calculated from Equipment Worksheet and Smart Thermostat Worksheet):</t>
  </si>
  <si>
    <t>Home Comfort Participating Contractors Assignment Form</t>
  </si>
  <si>
    <t>17.</t>
  </si>
  <si>
    <t>HomeComfortLI@pseg.com</t>
  </si>
  <si>
    <t>Basic References</t>
  </si>
  <si>
    <t>Proposed Equipment Look Up</t>
  </si>
  <si>
    <t>18.</t>
  </si>
  <si>
    <t>Terms and Conditions</t>
  </si>
  <si>
    <t>The Home Comfort Rebate Program offers rebates to PSEG Long Island customers who install an energy efficient, properly sized heating or air conditioning system. 
Projects are subject to post-inspection.</t>
  </si>
  <si>
    <t>ED</t>
  </si>
  <si>
    <t>Select…</t>
  </si>
  <si>
    <t>Yes</t>
  </si>
  <si>
    <t>Account Holder Name:</t>
  </si>
  <si>
    <t>Account Holder Name:
(Print)</t>
  </si>
  <si>
    <r>
      <t xml:space="preserve">Loan Project ID Number:
</t>
    </r>
    <r>
      <rPr>
        <b/>
        <sz val="9"/>
        <color theme="1"/>
        <rFont val="Arial Narrow"/>
        <family val="2"/>
      </rPr>
      <t>(if applicable)</t>
    </r>
  </si>
  <si>
    <t>Rebate Guidelines For All Projects</t>
  </si>
  <si>
    <t>Any hard copy documents provided by Customer must be scanned and emailed  to PSEG Long Island or uploaded to the Lead Partner Portal by a participating Partner</t>
  </si>
  <si>
    <t>Effective Date:</t>
  </si>
  <si>
    <t xml:space="preserve">As the payee of the above referenced Home Comfort Rebate, I, Customer, hereby assign my rights and interest in the payment of said rebate to Assignee as indicated below.
I certify that the electric account listed above is not in arrears and that I have supplied the contractor with a copy of the latest PSEGLI bill for the listed account, showing that the account is active and that there is no previous balance owed on the account.  Rebates can not be assigned to the contractor if the PSEGLI account is in arrears.
If the PSEGLI account goes into arrears while the rebate is being processed, PSEGLI will apply the Home Comfort Rebate to those arrears before remitting the balance of the rebate, if any, to my Assignee.  I also understand that PSEGLI’s application of all, or a portion of, the Rebate to any arrears on my PSEGLI account does not reduce the amount I am responsible to pay my Assignee (I will still owe my contractor the Rebate amount applied to my PSEGLI account). Please forward my rebate to the Assignee listed directly above. 
I also understand that I am responsible to inform PSEGLI (via email to homecomfortli@pseg.com or in writing to PSEG Long Island, Home Comfort Program, 395 N Service Rd, Melville, NY 11747) of any changes to this assignment.
</t>
  </si>
  <si>
    <t>19.</t>
  </si>
  <si>
    <t>20.</t>
  </si>
  <si>
    <t>Instructions</t>
  </si>
  <si>
    <t>Cells requiring input are shaded with a gray background.  Cells with white background are locked and will auto populate.</t>
  </si>
  <si>
    <t xml:space="preserve">• </t>
  </si>
  <si>
    <t>The PSEG Long Island Home Comfort Application gathers data on a customer's Heating and Cooling Systems and Weatherization Equipment and provides rebates for eligible equipment.</t>
  </si>
  <si>
    <t>Partial House</t>
  </si>
  <si>
    <t>Home Performance (HEMI)</t>
  </si>
  <si>
    <t xml:space="preserve">Whole House </t>
  </si>
  <si>
    <t>- If installing more than one Heat Pump, please select the checkbox that states "Click here to enter an additional Heating and Cooling System"; Up to 10 Heat Pumps may be entered</t>
  </si>
  <si>
    <t>-Complete the Smart Thermostat Worksheet tab</t>
  </si>
  <si>
    <t>Complete the "Airflow Form" tab for all Ducted Heat Pumps</t>
  </si>
  <si>
    <t>If more than one "Airflow Form" is required, selected the button that states "Click Here for Additional Airflow Form"</t>
  </si>
  <si>
    <t>- Up to 10 Airflow Forms are available</t>
  </si>
  <si>
    <t>If two cooling systems exist and only one heating system exists, enter "0" as the value for "% of heating load"</t>
  </si>
  <si>
    <t>Enter all Duct Sealing data, if applicable, in gray cells</t>
  </si>
  <si>
    <t>Enter all Air Sealing data, if applicable, in grey cells</t>
  </si>
  <si>
    <t>Enter all Insulation data, if applicable, in grey cells</t>
  </si>
  <si>
    <t>Site Information</t>
  </si>
  <si>
    <t xml:space="preserve">2. </t>
  </si>
  <si>
    <t>Enter Size of Home (sq.ft)</t>
  </si>
  <si>
    <t>Not Applicable</t>
  </si>
  <si>
    <t>Select "Existing Primary Cooling Equipment"</t>
  </si>
  <si>
    <t xml:space="preserve">Customer Information </t>
  </si>
  <si>
    <t>Enter Home Comfort/Home Performance Participating Partner Information</t>
  </si>
  <si>
    <t>Select Rebate Payment Method from dropdown</t>
  </si>
  <si>
    <t xml:space="preserve">Site Information </t>
  </si>
  <si>
    <t>- If New Construction is selected, please select "none" for Primary Heating and Cooling Equipment fields</t>
  </si>
  <si>
    <t>- Please note, if you are only completing a Weatherization project then select "Not Applicable"</t>
  </si>
  <si>
    <t>Select Project Type - Heat Pump from dropdown</t>
  </si>
  <si>
    <t>Select Project Type - Weatherization from dropdown</t>
  </si>
  <si>
    <t>- Please note, if you are only completing a "Heat Pump" project then select "Not Applicable"</t>
  </si>
  <si>
    <t>Select Income Eligible from dropdown</t>
  </si>
  <si>
    <t>- Please note, if "Yes"is selected, documents are required for Income Eligible customers (refer to the Required Documents tab)</t>
  </si>
  <si>
    <t>Select "Existing Primary Heating Equipment" from dropdown</t>
  </si>
  <si>
    <t>- If New Construction, please select "none"</t>
  </si>
  <si>
    <t>If you have a second Heating and Cooling System, please check the "Check here to enter Secondary Equipment Information" checkbox and repeat the same steps as above</t>
  </si>
  <si>
    <t>-  Cooling Capacity (btu), SEER, EER</t>
  </si>
  <si>
    <t>If you selected the "Seconday Equipment Information" checkbox, please complete the Secondary System Information section for Heating and Cooling</t>
  </si>
  <si>
    <t>Complete the "Heating and Cooling System 1" table for new equipment</t>
  </si>
  <si>
    <t>If installing a Smart Thermostat, select checkbox that states "Click here to apply for a Smart Thermostat Incentive" at the top of the page</t>
  </si>
  <si>
    <t>If installing an Integrated Control, select checkbox that states "Click here to apply for a Dual Fuel Smart Thermostat  or Integrated Controls Incentive" at the top of the page</t>
  </si>
  <si>
    <t>- Repeat the same steps as above</t>
  </si>
  <si>
    <t>New Equipment Type, Control Type, Qualifying Tier, Equipment Rebate, and Manual J Pass/Fail fields will all autopopulate based on previous inputs</t>
  </si>
  <si>
    <t xml:space="preserve">- Refer to the "Eligiblity Table" if you have questions regarding Qualifying Tier and Equipment Rebate </t>
  </si>
  <si>
    <t>- Integrated Controls are required for all Whole House and Cold Climate Heat Pump installations</t>
  </si>
  <si>
    <t>Air Flow Tabs- Heat Pump Installation</t>
  </si>
  <si>
    <t>HPwES - Weatherization</t>
  </si>
  <si>
    <t>No</t>
  </si>
  <si>
    <t>To complete the worksheet enable all macros and follow these simple steps:</t>
  </si>
  <si>
    <t>Enter account number, account holder name and installation address, and Home Comfort/Home Performance Participating Partner information, and Rebate Payment Method on the Customer Information tab.</t>
  </si>
  <si>
    <t>- If installing Cold Climate Heat Pumps, system must be listed and verified on the NEEP database</t>
  </si>
  <si>
    <t>Enter equipment and AHRI data in all grey cells; AHRI number must match information on AHRI certified, please don't abbreviate</t>
  </si>
  <si>
    <t>Customer Name*:
(Print)</t>
  </si>
  <si>
    <t>*Must be the Account Holder of Record</t>
  </si>
  <si>
    <t>Use this form to self certify project completion. 
All customer and installation fields must be completed. Ensure customer name and signature match the account holder of record as found on the PSEG Long Island bill.</t>
  </si>
  <si>
    <r>
      <t xml:space="preserve">Customer Name*:
</t>
    </r>
    <r>
      <rPr>
        <b/>
        <i/>
        <sz val="10"/>
        <color indexed="8"/>
        <rFont val="Arial Narrow"/>
        <family val="2"/>
      </rPr>
      <t>(Print)</t>
    </r>
  </si>
  <si>
    <t>*Must be Account Holder of Record</t>
  </si>
  <si>
    <t>- The designed heating Manual J must meet 90-120% of the Heating Load. Integrated Controls are required.</t>
  </si>
  <si>
    <t>*Provide complete and accurate Air Flow and Charge data for each eligible unit</t>
  </si>
  <si>
    <t>Submit completed application and any other required documents to HomeComfortLI@PSEG.com. If your project contains any Home Performance weatherization measures for rebate (Combination Project) then please submit the completed application to HomePerformanceLI@PSEG.com. Be sure to include the PSEG Long Island account number in the subject line.</t>
  </si>
  <si>
    <t>Select Project Type - Water Heating from dropdown</t>
  </si>
  <si>
    <t>- If New Construction, please select "New Construction"</t>
  </si>
  <si>
    <t>-  Heating Capacity (btu), HSPF, COP, AFUE</t>
  </si>
  <si>
    <t>- Select either Primary Heating System or Secondary Heating System</t>
  </si>
  <si>
    <t>ASHP Equipment Information - Heat Pump Installation</t>
  </si>
  <si>
    <t>ASHP Load Calculations - Heat Pump Installation</t>
  </si>
  <si>
    <t>- For Whole House Projects, the equipment must meet 90-120% of  the Manual J designed heating load</t>
  </si>
  <si>
    <t>Select "Unit Controlled" from dropdown</t>
  </si>
  <si>
    <t>- The "Unit #" correlates with the Smart Thermostat or Integrated Control worksheet</t>
  </si>
  <si>
    <t>Provide complete and accurate load calculations associated with each Manual J report</t>
  </si>
  <si>
    <t>If installing Weatherization measures, select Heating and Cooling System information from the drop down</t>
  </si>
  <si>
    <t>If installing a Heat Pump, please select "Home Comfort Heat Pump" in dropdown</t>
  </si>
  <si>
    <t>All Heating and Cooling system values will autopopulate based on Heat Pump installation or data inputs on Site Information tab</t>
  </si>
  <si>
    <t>CAC and ASHP Tune Ups</t>
  </si>
  <si>
    <t>Select "Tune-Up Type" from dropdown</t>
  </si>
  <si>
    <t>- Central Air Conditioner or Air Source Heat Pump</t>
  </si>
  <si>
    <t>Please note, only systems 5 years and older are eligible; Rebates are limited to once every 5 years</t>
  </si>
  <si>
    <t>Water Heating Equipment</t>
  </si>
  <si>
    <t>If completing a Tune Up on more than one system, please select the checkbox that states "Click here to add "HVAC Tune Up"; Up to 5 tune-ups may be entered</t>
  </si>
  <si>
    <t>Select "New Equipment Type" from dropdown</t>
  </si>
  <si>
    <t>- Tankless Water Heater, Heat Pump Water Heater</t>
  </si>
  <si>
    <t>Enter the "Cooling Manual J" and "Heating Manual J" data</t>
  </si>
  <si>
    <t>Enter "Cooling Capacity" and "Heating Capacity"</t>
  </si>
  <si>
    <t>Enter "System Manufacturer", "Condenser Model Number", "Condenser Serial Number"</t>
  </si>
  <si>
    <t>Enter "Test Results (Pre Tune-Up Factory Charge)"</t>
  </si>
  <si>
    <t>Select "Existing Equipment Type" from dropdown</t>
  </si>
  <si>
    <t>Enter "Proposed Efficiency" (Uniform Energy Factor)</t>
  </si>
  <si>
    <t>Enter "Invoice/Receipt Number", "Quantity", "Manufacturer", "Model Number", "Serial Number"</t>
  </si>
  <si>
    <t>-Pass/Fail will autopopulate based on system inputs</t>
  </si>
  <si>
    <r>
      <t xml:space="preserve">*Heat Pump Water Heater </t>
    </r>
    <r>
      <rPr>
        <b/>
        <sz val="12"/>
        <rFont val="Arial Narrow"/>
        <family val="2"/>
      </rPr>
      <t>must be ENERGY STAR listed</t>
    </r>
    <r>
      <rPr>
        <sz val="12"/>
        <rFont val="Arial Narrow"/>
        <family val="2"/>
      </rPr>
      <t xml:space="preserve">; Tankless Water Heater </t>
    </r>
    <r>
      <rPr>
        <b/>
        <sz val="12"/>
        <rFont val="Arial Narrow"/>
        <family val="2"/>
      </rPr>
      <t>must be ETL or UL listed</t>
    </r>
  </si>
  <si>
    <t>If using this application to apply for water heating equipment only, please apply through the Residential Online Application found here:</t>
  </si>
  <si>
    <t>https://www.psegliny.com/saveenergyandmoney/energystarrebates</t>
  </si>
  <si>
    <t xml:space="preserve">The Home Comfort Application is intended for all Residential customers (Rate Code 180/580 or equivalent) and accommodates projects such as: Whole House Air Source Heat Pumps, Partial House Air Source Heat Pumps, Weatherization, and combination projects that include both a Heat Pump and Weatherization.  Central Air Conditioner/Air Source Heat Pump Tune-Ups and Water Heating equipment rebates can also be found in this application. For questions about eligibility, please speak to your PSEG Long Island Representative. </t>
  </si>
  <si>
    <t>Select Project Type - Tune Up from dropdown</t>
  </si>
  <si>
    <t>Select Residence Type from dropdown</t>
  </si>
  <si>
    <t>DO NOT SIGN THIS DOCUMENT UNTIL THE WORK IS 100% COMPLETE</t>
  </si>
  <si>
    <t>- Ducted Partial House systems must meet 65-135% of Peak Heating or Cooling Load, as determined by the Manual J.</t>
  </si>
  <si>
    <t>In the Existing Equipment Information Table, please enter Primary Heating System Information</t>
  </si>
  <si>
    <t>In the Existing Equipment Information Table, please enter Primary Cooling System Information</t>
  </si>
  <si>
    <t>Deliverable Timeline</t>
  </si>
  <si>
    <t>Preferred Contact Method:</t>
  </si>
  <si>
    <t>Site Owner Information</t>
  </si>
  <si>
    <t>Entity Name:</t>
  </si>
  <si>
    <t>Longitude (Optional)</t>
  </si>
  <si>
    <t>Developer Information</t>
  </si>
  <si>
    <t xml:space="preserve">Mailing Address:
</t>
  </si>
  <si>
    <t>Rebate Payment Recipient*:</t>
  </si>
  <si>
    <t>*Letter of Authorization required if rebate is assigned</t>
  </si>
  <si>
    <t>Location Accessibility:</t>
  </si>
  <si>
    <t>Facility Type:</t>
  </si>
  <si>
    <t>4.25.23</t>
  </si>
  <si>
    <t>Mock-up of Electric Vehicle Charging Application using HC application</t>
  </si>
  <si>
    <t>V1_D1</t>
  </si>
  <si>
    <t>Yes/No</t>
  </si>
  <si>
    <t>Rebate Recipient</t>
  </si>
  <si>
    <t>Preferred Contact</t>
  </si>
  <si>
    <t>Email</t>
  </si>
  <si>
    <t>Business Phone</t>
  </si>
  <si>
    <t>Cell Phone</t>
  </si>
  <si>
    <t>Customer</t>
  </si>
  <si>
    <t>Developer</t>
  </si>
  <si>
    <t>Facility Type</t>
  </si>
  <si>
    <t>New Electric Service</t>
  </si>
  <si>
    <t>Service Upgrade</t>
  </si>
  <si>
    <t>Existing Service</t>
  </si>
  <si>
    <t>Service Type</t>
  </si>
  <si>
    <t>Workplace</t>
  </si>
  <si>
    <t>Corridor</t>
  </si>
  <si>
    <t>Community</t>
  </si>
  <si>
    <t>Multi-Unit Dwelling</t>
  </si>
  <si>
    <t>Demand Software</t>
  </si>
  <si>
    <t>Site Owner</t>
  </si>
  <si>
    <t>Location Accessibility</t>
  </si>
  <si>
    <t>Public</t>
  </si>
  <si>
    <t>Private</t>
  </si>
  <si>
    <t>Demand Management Software or Hardware Needed*?</t>
  </si>
  <si>
    <t>*Optional</t>
  </si>
  <si>
    <t>EV Supply Equipment Bi-Directional*:</t>
  </si>
  <si>
    <t>Co-Located Distributed Generation or Energy Storage at Site*:</t>
  </si>
  <si>
    <t>BRSLI@PSEG.COM</t>
  </si>
  <si>
    <t>Charger Type</t>
  </si>
  <si>
    <t>6.21.23</t>
  </si>
  <si>
    <t>Ref Tab: Added tables for all dropdowns - Also added all tables to Name Manager</t>
  </si>
  <si>
    <t>V1_D3</t>
  </si>
  <si>
    <t>Site Information Tab: Finished added in fields - Updated all dropdowns</t>
  </si>
  <si>
    <t>Req Docs: Updated Req Docs per existing PSEG LI App</t>
  </si>
  <si>
    <t>EV Charger Info: Added 4 tables for Charger Information and updated drop downs</t>
  </si>
  <si>
    <t>EV Make-Ready Glossary</t>
  </si>
  <si>
    <t>Glossary: Added Tab for glossary</t>
  </si>
  <si>
    <t>21.</t>
  </si>
  <si>
    <r>
      <rPr>
        <b/>
        <u/>
        <sz val="11"/>
        <rFont val="Arial Narrow"/>
        <family val="2"/>
      </rPr>
      <t>Community DCFC Location:</t>
    </r>
    <r>
      <rPr>
        <sz val="11"/>
        <rFont val="Arial Narrow"/>
        <family val="2"/>
      </rPr>
      <t xml:space="preserve"> 
o A DCFC location that doesn’t qualify as a Corridor location is beyond one (1) mile of a corridor/ major highway
o All DCFC ports at the location must be capable of delivering at least 50KW of power (when power-sharing, if applicable, is active)
o There must be at least two simultaneously operable ports at the location based on either CCS or CHAdeMO plug types</t>
    </r>
  </si>
  <si>
    <r>
      <rPr>
        <b/>
        <u/>
        <sz val="11"/>
        <rFont val="Arial Narrow"/>
        <family val="2"/>
      </rPr>
      <t>Corridor DCFC Location:</t>
    </r>
    <r>
      <rPr>
        <sz val="11"/>
        <rFont val="Arial Narrow"/>
        <family val="2"/>
      </rPr>
      <t xml:space="preserve">
o Location is within one mile of an identified travel corridor from the point of roadway exit to the location
o There must be at least four simultaneously operable ports at the location based on either CCS or CHAdeMO plug types</t>
    </r>
  </si>
  <si>
    <t>Port Type</t>
  </si>
  <si>
    <t>100% Tier</t>
  </si>
  <si>
    <t>90% Tier</t>
  </si>
  <si>
    <t>50% Tier</t>
  </si>
  <si>
    <r>
      <t xml:space="preserve">4+ ports simultaneously operable, each delivering 150kW or higher 
</t>
    </r>
    <r>
      <rPr>
        <b/>
        <sz val="14"/>
        <color theme="1"/>
        <rFont val="Calibri"/>
        <family val="2"/>
        <scheme val="minor"/>
      </rPr>
      <t>AND</t>
    </r>
    <r>
      <rPr>
        <sz val="14"/>
        <color theme="1"/>
        <rFont val="Calibri"/>
        <family val="2"/>
        <scheme val="minor"/>
      </rPr>
      <t xml:space="preserve"> 
All ports CCS or ChAdeMO </t>
    </r>
    <r>
      <rPr>
        <b/>
        <sz val="14"/>
        <color theme="1"/>
        <rFont val="Calibri"/>
        <family val="2"/>
        <scheme val="minor"/>
      </rPr>
      <t>AND</t>
    </r>
    <r>
      <rPr>
        <sz val="14"/>
        <color theme="1"/>
        <rFont val="Calibri"/>
        <family val="2"/>
        <scheme val="minor"/>
      </rPr>
      <t xml:space="preserve"> 
Future-proofed infrastructure 
</t>
    </r>
    <r>
      <rPr>
        <b/>
        <sz val="14"/>
        <color theme="1"/>
        <rFont val="Calibri"/>
        <family val="2"/>
        <scheme val="minor"/>
      </rPr>
      <t>AND</t>
    </r>
    <r>
      <rPr>
        <sz val="14"/>
        <color theme="1"/>
        <rFont val="Calibri"/>
        <family val="2"/>
        <scheme val="minor"/>
      </rPr>
      <t xml:space="preserve"> 
For Public-Use</t>
    </r>
  </si>
  <si>
    <r>
      <t xml:space="preserve">Simultaneously CCS/CHAdeMO 
ports are less than 150kW
</t>
    </r>
    <r>
      <rPr>
        <b/>
        <sz val="14"/>
        <rFont val="Arial Narrow"/>
        <family val="2"/>
      </rPr>
      <t>OR</t>
    </r>
    <r>
      <rPr>
        <sz val="14"/>
        <rFont val="Arial Narrow"/>
        <family val="2"/>
      </rPr>
      <t xml:space="preserve">
Proprietary ports matched one_x0002_for-one with CCS/ChAdeMO of 
equal or higher power 
</t>
    </r>
    <r>
      <rPr>
        <b/>
        <sz val="14"/>
        <rFont val="Arial Narrow"/>
        <family val="2"/>
      </rPr>
      <t>AND</t>
    </r>
    <r>
      <rPr>
        <sz val="14"/>
        <rFont val="Arial Narrow"/>
        <family val="2"/>
      </rPr>
      <t xml:space="preserve">
For Public-Use</t>
    </r>
  </si>
  <si>
    <r>
      <t xml:space="preserve">Proprietary ports that meet all other 
requirements but are not matched one_x0002_for one
</t>
    </r>
    <r>
      <rPr>
        <b/>
        <sz val="14"/>
        <rFont val="Arial Narrow"/>
        <family val="2"/>
      </rPr>
      <t>OR</t>
    </r>
    <r>
      <rPr>
        <sz val="14"/>
        <rFont val="Arial Narrow"/>
        <family val="2"/>
      </rPr>
      <t xml:space="preserve"> 
For Private-Use</t>
    </r>
  </si>
  <si>
    <r>
      <t xml:space="preserve">Location within 1 mile of EJ/LI 
boundary 
</t>
    </r>
    <r>
      <rPr>
        <b/>
        <sz val="14"/>
        <rFont val="Arial Narrow"/>
        <family val="2"/>
      </rPr>
      <t>AND</t>
    </r>
    <r>
      <rPr>
        <sz val="14"/>
        <rFont val="Arial Narrow"/>
        <family val="2"/>
      </rPr>
      <t xml:space="preserve">
All ports CCS or ChAdeMO
</t>
    </r>
    <r>
      <rPr>
        <b/>
        <sz val="14"/>
        <rFont val="Arial Narrow"/>
        <family val="2"/>
      </rPr>
      <t>AND</t>
    </r>
    <r>
      <rPr>
        <sz val="14"/>
        <rFont val="Arial Narrow"/>
        <family val="2"/>
      </rPr>
      <t xml:space="preserve">
For Public-Use</t>
    </r>
  </si>
  <si>
    <r>
      <t xml:space="preserve">CCS/CHAdeMO ports not within 1 
mile of EJ/LI boundary
</t>
    </r>
    <r>
      <rPr>
        <b/>
        <sz val="14"/>
        <rFont val="Arial Narrow"/>
        <family val="2"/>
      </rPr>
      <t>OR</t>
    </r>
    <r>
      <rPr>
        <sz val="14"/>
        <rFont val="Arial Narrow"/>
        <family val="2"/>
      </rPr>
      <t xml:space="preserve">
Proprietary ports matched one_x0002_for-one with CCS or ChAdeMO of 
equal or higher power 
</t>
    </r>
    <r>
      <rPr>
        <b/>
        <sz val="14"/>
        <rFont val="Arial Narrow"/>
        <family val="2"/>
      </rPr>
      <t>AND</t>
    </r>
    <r>
      <rPr>
        <sz val="14"/>
        <rFont val="Arial Narrow"/>
        <family val="2"/>
      </rPr>
      <t xml:space="preserve">
For Public-Use</t>
    </r>
  </si>
  <si>
    <r>
      <t xml:space="preserve">Proprietary ports that meet all other 
requirements but are not matched one_x0002_for-one
</t>
    </r>
    <r>
      <rPr>
        <b/>
        <sz val="14"/>
        <rFont val="Arial Narrow"/>
        <family val="2"/>
      </rPr>
      <t>OR</t>
    </r>
    <r>
      <rPr>
        <sz val="14"/>
        <rFont val="Arial Narrow"/>
        <family val="2"/>
      </rPr>
      <t xml:space="preserve">
For Private-Use</t>
    </r>
  </si>
  <si>
    <r>
      <rPr>
        <b/>
        <sz val="14"/>
        <rFont val="Arial Narrow"/>
        <family val="2"/>
      </rPr>
      <t>Level 2</t>
    </r>
    <r>
      <rPr>
        <sz val="14"/>
        <rFont val="Arial Narrow"/>
        <family val="2"/>
      </rPr>
      <t xml:space="preserve">
Min 2 Ports</t>
    </r>
  </si>
  <si>
    <r>
      <t xml:space="preserve">J1772 ports
</t>
    </r>
    <r>
      <rPr>
        <b/>
        <sz val="14"/>
        <color theme="1"/>
        <rFont val="Arial Narrow"/>
        <family val="2"/>
      </rPr>
      <t>AND</t>
    </r>
    <r>
      <rPr>
        <sz val="14"/>
        <color theme="1"/>
        <rFont val="Arial Narrow"/>
        <family val="2"/>
      </rPr>
      <t xml:space="preserve">
Location within EJ/LI 
boundary or sufficiently close to 
EJ/LI community to directly 
support needs of those residents
</t>
    </r>
    <r>
      <rPr>
        <b/>
        <sz val="14"/>
        <color theme="1"/>
        <rFont val="Arial Narrow"/>
        <family val="2"/>
      </rPr>
      <t>AND</t>
    </r>
    <r>
      <rPr>
        <sz val="14"/>
        <color theme="1"/>
        <rFont val="Arial Narrow"/>
        <family val="2"/>
      </rPr>
      <t xml:space="preserve">
For Public-Use</t>
    </r>
  </si>
  <si>
    <r>
      <t xml:space="preserve">J1772 ports not within EJ/LI boundary, but available exclusively for public use 
</t>
    </r>
    <r>
      <rPr>
        <b/>
        <sz val="14"/>
        <color theme="1"/>
        <rFont val="Calibri"/>
        <family val="2"/>
        <scheme val="minor"/>
      </rPr>
      <t>OR</t>
    </r>
    <r>
      <rPr>
        <sz val="14"/>
        <color theme="1"/>
        <rFont val="Calibri"/>
        <family val="2"/>
        <scheme val="minor"/>
      </rPr>
      <t xml:space="preserve"> 
Proprietary ports matched one_x0002_for-one with J1772 of equal or higher power 
</t>
    </r>
    <r>
      <rPr>
        <b/>
        <sz val="14"/>
        <color theme="1"/>
        <rFont val="Calibri"/>
        <family val="2"/>
        <scheme val="minor"/>
      </rPr>
      <t>AND</t>
    </r>
    <r>
      <rPr>
        <sz val="14"/>
        <color theme="1"/>
        <rFont val="Calibri"/>
        <family val="2"/>
        <scheme val="minor"/>
      </rPr>
      <t xml:space="preserve">
For Public-Use</t>
    </r>
  </si>
  <si>
    <r>
      <t xml:space="preserve">Proprietary ports that meet all other requirements but are not matched one_x0002_for-one
</t>
    </r>
    <r>
      <rPr>
        <b/>
        <sz val="14"/>
        <color theme="1"/>
        <rFont val="Arial Narrow"/>
        <family val="2"/>
      </rPr>
      <t>OR</t>
    </r>
    <r>
      <rPr>
        <sz val="14"/>
        <color theme="1"/>
        <rFont val="Arial Narrow"/>
        <family val="2"/>
      </rPr>
      <t xml:space="preserve">
J1772 ports that are not available for public use, but for a more limited set of authorized users (workplace, non EJ/LI multi-family, etc.)
</t>
    </r>
    <r>
      <rPr>
        <b/>
        <sz val="14"/>
        <color theme="1"/>
        <rFont val="Arial Narrow"/>
        <family val="2"/>
      </rPr>
      <t>OR</t>
    </r>
    <r>
      <rPr>
        <sz val="14"/>
        <color theme="1"/>
        <rFont val="Arial Narrow"/>
        <family val="2"/>
      </rPr>
      <t xml:space="preserve">
For Private-Use</t>
    </r>
  </si>
  <si>
    <t>Eligibility Table</t>
  </si>
  <si>
    <t>TS and Cs Tab: Updated with Ts and Cs from PSEG PDF</t>
  </si>
  <si>
    <t>AZ</t>
  </si>
  <si>
    <t>v1_d4</t>
  </si>
  <si>
    <t xml:space="preserve">Guidelines: Started to develop from PSEG PDF </t>
  </si>
  <si>
    <t>Glossary Tab: Updated per PSEG PDF</t>
  </si>
  <si>
    <t xml:space="preserve">Eligibility Requirements </t>
  </si>
  <si>
    <t>EV Make Ready Langauge</t>
  </si>
  <si>
    <t>EV Make Ready Eligibility Tables</t>
  </si>
  <si>
    <r>
      <rPr>
        <b/>
        <sz val="14"/>
        <rFont val="Arial Narrow"/>
        <family val="2"/>
      </rPr>
      <t>DCFC Corridor</t>
    </r>
    <r>
      <rPr>
        <sz val="14"/>
        <rFont val="Arial Narrow"/>
        <family val="2"/>
      </rPr>
      <t xml:space="preserve">
</t>
    </r>
    <r>
      <rPr>
        <i/>
        <sz val="14"/>
        <rFont val="Arial Narrow"/>
        <family val="2"/>
      </rPr>
      <t xml:space="preserve">Within 1 mile of major roadway
</t>
    </r>
    <r>
      <rPr>
        <sz val="14"/>
        <rFont val="Arial Narrow"/>
        <family val="2"/>
      </rPr>
      <t>Min 2 Ports</t>
    </r>
  </si>
  <si>
    <r>
      <rPr>
        <b/>
        <sz val="14"/>
        <rFont val="Arial Narrow"/>
        <family val="2"/>
      </rPr>
      <t>DCFC Community</t>
    </r>
    <r>
      <rPr>
        <sz val="14"/>
        <rFont val="Arial Narrow"/>
        <family val="2"/>
      </rPr>
      <t xml:space="preserve">
Beyond</t>
    </r>
    <r>
      <rPr>
        <i/>
        <sz val="14"/>
        <rFont val="Arial Narrow"/>
        <family val="2"/>
      </rPr>
      <t xml:space="preserve"> 1 mile of major roadway
</t>
    </r>
    <r>
      <rPr>
        <sz val="14"/>
        <rFont val="Arial Narrow"/>
        <family val="2"/>
      </rPr>
      <t>Min 2 Ports</t>
    </r>
  </si>
  <si>
    <t>6.22.23</t>
  </si>
  <si>
    <t>CSMR Cost Template: Added New Tab to be populated</t>
  </si>
  <si>
    <t>V1_D5</t>
  </si>
  <si>
    <t>CSMR Customer Side Make Ready Cost Template</t>
  </si>
  <si>
    <t>Customer-Side Make Ready Costs</t>
  </si>
  <si>
    <t>Conduit:</t>
  </si>
  <si>
    <t>Conductors:</t>
  </si>
  <si>
    <t>Trenching/Boring:</t>
  </si>
  <si>
    <t>Foundation:</t>
  </si>
  <si>
    <t>Electric Panel:</t>
  </si>
  <si>
    <t>Pad-Mounted Transformer:</t>
  </si>
  <si>
    <t>Total:</t>
  </si>
  <si>
    <t>6.23.23</t>
  </si>
  <si>
    <t>CSMR Make Ready Template: Formatted formulas</t>
  </si>
  <si>
    <t>V1_D7</t>
  </si>
  <si>
    <t>LMI/Disadvantaged Community</t>
  </si>
  <si>
    <t># of Chargers</t>
  </si>
  <si>
    <t>Total # of Ports</t>
  </si>
  <si>
    <t>Future Proofing Costs</t>
  </si>
  <si>
    <t>Eligibility</t>
  </si>
  <si>
    <t>Public/Private</t>
  </si>
  <si>
    <t>DCFC &amp; L2 Mix - Standard</t>
  </si>
  <si>
    <t>DCFC &amp; L2 Mix - Mix</t>
  </si>
  <si>
    <t>DCFC &amp; L2 Mix - Proprietary</t>
  </si>
  <si>
    <t>L2 &amp; LMI &amp; Public</t>
  </si>
  <si>
    <t>L2 &amp; Market &amp; Public or L2 Coloc &amp; # L2 chargers &gt;0 &amp; L2 kW demand(Per Port) &gt;0</t>
  </si>
  <si>
    <r>
      <t>.=</t>
    </r>
    <r>
      <rPr>
        <sz val="12"/>
        <color theme="9" tint="-0.249977111117893"/>
        <rFont val="Calibri"/>
        <family val="2"/>
        <scheme val="minor"/>
      </rPr>
      <t>IF(AND(P37="Multi-Unit Dwelling",O37="Yes"),1</t>
    </r>
    <r>
      <rPr>
        <sz val="12"/>
        <color theme="1"/>
        <rFont val="Calibri"/>
        <family val="2"/>
        <scheme val="minor"/>
      </rPr>
      <t>,</t>
    </r>
    <r>
      <rPr>
        <sz val="12"/>
        <color theme="8" tint="0.39997558519241921"/>
        <rFont val="Calibri"/>
        <family val="2"/>
        <scheme val="minor"/>
      </rPr>
      <t>IF(AND(AO37=0,AS37=0),IF(AND(Y37="L2 - Standard (J1772)",O37="Yes",Q37="Public"),1</t>
    </r>
    <r>
      <rPr>
        <sz val="12"/>
        <color theme="1"/>
        <rFont val="Calibri"/>
        <family val="2"/>
        <scheme val="minor"/>
      </rPr>
      <t>,</t>
    </r>
    <r>
      <rPr>
        <sz val="12"/>
        <color theme="7" tint="0.39997558519241921"/>
        <rFont val="Calibri"/>
        <family val="2"/>
        <scheme val="minor"/>
      </rPr>
      <t>IF(OR(AND(Y37="L2 - Standard (J1772)",Q37="Public",O37="No"),AND(Y37="L2 Colocated - Proprietary/Standard",(AW37*AX37=AW38*AX38),(AY38&gt;=AY37))),0.9</t>
    </r>
    <r>
      <rPr>
        <sz val="12"/>
        <color theme="5" tint="-0.249977111117893"/>
        <rFont val="Calibri"/>
        <family val="2"/>
        <scheme val="minor"/>
      </rPr>
      <t>,IF(OR(AND(Y37="L2 - Proprietary (Tesla)",O37="Yes"),AND(Y37="L2 - Standard (J1772)",Q37="Private",O37="No"),AND(Y37="L2 - Standard (J1772)",Q37="Private",O37="Yes"),AND(Y37="L2 Colocated - Proprietary/Standard",(AW37*AX37&lt;&gt;AW38*AX38),Q37="Public"),AND(Y37="L2 Colocated - Proprietary/Standard",(AW37*AX37&lt;&gt;AW38*AX38),Q37="Private",O37="Yes")),0.5,0)))</t>
    </r>
    <r>
      <rPr>
        <sz val="12"/>
        <color theme="1"/>
        <rFont val="Calibri"/>
        <family val="2"/>
        <scheme val="minor"/>
      </rPr>
      <t>,</t>
    </r>
    <r>
      <rPr>
        <sz val="12"/>
        <color rgb="FF002060"/>
        <rFont val="Calibri"/>
        <family val="2"/>
        <scheme val="minor"/>
      </rPr>
      <t>IF(AND(OR(P37="Corridor",P37="Workplace"),OR(Y37="DCFC - Standard (CCS, CHAdeMO)",Y37="DCFC &amp; L2 Mix - Standard"),(AO37*AP37+AO38*AP38&gt;=4),OR(AQ37&gt;=150,AQ38&gt;=150),Q37="Public",BM37="Yes"),1</t>
    </r>
    <r>
      <rPr>
        <sz val="12"/>
        <color rgb="FF00B050"/>
        <rFont val="Calibri"/>
        <family val="2"/>
        <scheme val="minor"/>
      </rPr>
      <t>,IF(OR(AND(OR(P37="Corridor",P37="Workplace"),OR(Y37="DCFC - Standard (CCS, CHAdeMO)",Y37="DCFC &amp; L2 Mix - Standard"),(AO37*AP37+AO38*AP38&gt;=4),OR(AQ37&gt;=150,AQ38&gt;=150),Q37="Public",BM37="No"),AND(OR(P37="Corridor",P37="Workplace"),OR(Y37="DCFC - Standard (CCS, CHAdeMO)",Y37="DCFC &amp; L2 Mix - Standard"),(AO37*AP37+AO38*AP38&gt;=4),AND(AQ37&lt;=150,AQ38&lt;=150),Q37="Public"),AND(OR(P37="Corridor",P37="Workplace"),OR(Y37="DCFC Colocated - Proprietary/Standard",Y37="DCFC &amp; L2 Mix - Mix"),(AO37*AP37+AO38*AP38)=(AS37*AT37+AS38*AT38),(AO37*AP37+AO38*AP38+AS37*AT37+AS38*AT38)&gt;=4,Q37="Public")),0.9</t>
    </r>
    <r>
      <rPr>
        <sz val="12"/>
        <color theme="1"/>
        <rFont val="Calibri"/>
        <family val="2"/>
        <scheme val="minor"/>
      </rPr>
      <t>,</t>
    </r>
    <r>
      <rPr>
        <sz val="12"/>
        <color rgb="FFFF0000"/>
        <rFont val="Calibri"/>
        <family val="2"/>
        <scheme val="minor"/>
      </rPr>
      <t>IF(OR(AND(OR(P37="Corridor",P37="Workplace"),OR(Y37="DCFC Colocated - Proprietary/Standard",Y37="DCFC &amp; L2 Mix - Mix"),(AO37*AP37+AO38*AP38)&lt;&gt;(AS37*AT37+AS38*AT38),(AO37*AP37+AO38*AP38+AS37*AT37+AS38*AT38)&gt;=4,OR(AQ37&gt;=150,AQ38&gt;=150,AU37&gt;=150,AU38&gt;=150),Q37="Public"),AND(OR(P37="Corridor",P37="Workplace"),OR(Y37="DCFC - Proprietary (Tesla)",Y37="DCFC &amp; L2 Mix - Proprietary"),(AS37*AT37+AS38*AT38)&gt;=4,Q37="Public")),0.5</t>
    </r>
    <r>
      <rPr>
        <sz val="12"/>
        <color theme="1"/>
        <rFont val="Calibri"/>
        <family val="2"/>
        <scheme val="minor"/>
      </rPr>
      <t>,</t>
    </r>
    <r>
      <rPr>
        <sz val="12"/>
        <color rgb="FFFF3399"/>
        <rFont val="Calibri"/>
        <family val="2"/>
        <scheme val="minor"/>
      </rPr>
      <t>IF(AND(OR(P37="Community",P37="Multi-Unit Dwelling"),OR(Y37="DCFC - Standard (CCS, CHAdeMO)",Y37="DCFC &amp; L2 Mix - Standard"),O37="Yes"),1,</t>
    </r>
    <r>
      <rPr>
        <sz val="12"/>
        <color theme="1"/>
        <rFont val="Calibri"/>
        <family val="2"/>
        <scheme val="minor"/>
      </rPr>
      <t>IF(OR(AND(OR(P37="Community",P37="Multi-Unit Dwelling"),OR(Y37="DCFC - Standard (CCS, CHAdeMO)",Y37="DCFC &amp; L2 Mix - Standard"),O37="No"),AND(OR(P37="Community",P37="Multi-Unit Dwelling"),OR(Y37="DCFC Colocated - Proprietary/Standard",Y37="DCFC &amp; L2 Mix - Mix"),(AO37*AP37+AO38*AP38)=(AS37*AT37+AS38*AT38)),AND(OR(P37="Community",P37="Multi-Unit Dwelling"),OR(Y37="DCFC Colocated - Proprietary/Standard",Y37="DCFC &amp; L2 Mix - Mix"),(AO37*AP37+AO38*AP38)&lt;&gt;(AS37*AT37+AS38*AT38),O37="Yes")),0.9,</t>
    </r>
    <r>
      <rPr>
        <sz val="12"/>
        <color rgb="FF7030A0"/>
        <rFont val="Calibri"/>
        <family val="2"/>
        <scheme val="minor"/>
      </rPr>
      <t>IF(AND(OR(P37="Community",P37="Multi-Unit Dwelling"),OR(Y37="DCFC - Proprietary (Tesla)",Y37="DCFC &amp; L2 Mix - Proprietary"),O37="Yes"),0.5</t>
    </r>
    <r>
      <rPr>
        <sz val="12"/>
        <color theme="1"/>
        <rFont val="Calibri"/>
        <family val="2"/>
        <scheme val="minor"/>
      </rPr>
      <t>,0))))))))</t>
    </r>
  </si>
  <si>
    <t>DCFC - Proprietary (Tesla)</t>
  </si>
  <si>
    <t>DCFC - Standard (CCS, CHAdeMO)</t>
  </si>
  <si>
    <t>L2 Colocated - Proprietary/Standard</t>
  </si>
  <si>
    <t>DCFC Colocated - Proprietary/Standard</t>
  </si>
  <si>
    <t>L2 - Proprietary (Tesla)</t>
  </si>
  <si>
    <t>L2 - Standard (J1772)</t>
  </si>
  <si>
    <t>Location Caps</t>
  </si>
  <si>
    <t>Location Type</t>
  </si>
  <si>
    <t>Cap</t>
  </si>
  <si>
    <t>Is System Eligible</t>
  </si>
  <si>
    <t>CSMR</t>
  </si>
  <si>
    <t>Eligibile Site Incentive</t>
  </si>
  <si>
    <t>Cost Type</t>
  </si>
  <si>
    <t>Charging Station, Charging Station Pedestal, Charging Station Installation,Telecommunications/Network Equipment &amp; Service, Signs, Maintenance, Lighting, Civil Design, Permits, Warranty, Assoc. Fees, Bollard, Striping/Painting, Landscaping (above and beyond restoring the site to original condition), Sales Tax, Concrete Signs, etc.</t>
  </si>
  <si>
    <t>**The following cost components are ineligible costs and are the Customer's responsibility:</t>
  </si>
  <si>
    <t>7.28.23</t>
  </si>
  <si>
    <t xml:space="preserve">Removed All HC tabs and code </t>
  </si>
  <si>
    <t>Qualifying index tab: started linking calculations</t>
  </si>
  <si>
    <t>CSMR Cost: Seperated the cost per system</t>
  </si>
  <si>
    <t>SB</t>
  </si>
  <si>
    <t>V1_D10</t>
  </si>
  <si>
    <t>8.1.23</t>
  </si>
  <si>
    <t>EV Charher Info Tab: Added Total kW Output to each table</t>
  </si>
  <si>
    <t>V1_D12</t>
  </si>
  <si>
    <t>Qual Index: Started linking all cells to CSMR Cost Template V2 - this is not finished</t>
  </si>
  <si>
    <t>Universal Payment</t>
  </si>
  <si>
    <t>DCFC</t>
  </si>
  <si>
    <t># of Ports</t>
  </si>
  <si>
    <t>Site Type</t>
  </si>
  <si>
    <t>8.8.23</t>
  </si>
  <si>
    <t>EV Charger Info: Changed Data collection to charger type, removed per system collection</t>
  </si>
  <si>
    <t>CSMR Cost Temp: Changed back to only 1 collection field</t>
  </si>
  <si>
    <t>Qual Index: Added charger category logic to get site charger configuration</t>
  </si>
  <si>
    <t>V1_D13</t>
  </si>
  <si>
    <t>Site Eligible Costs</t>
  </si>
  <si>
    <t>Site Future Proofing Costs</t>
  </si>
  <si>
    <t>Charger 2</t>
  </si>
  <si>
    <t>Charger 1</t>
  </si>
  <si>
    <t>USMR Costs</t>
  </si>
  <si>
    <t>Cost:</t>
  </si>
  <si>
    <t>BRS Number:</t>
  </si>
  <si>
    <t>Credit Card Reader</t>
  </si>
  <si>
    <t>Tap to Pay</t>
  </si>
  <si>
    <t>9.21.23</t>
  </si>
  <si>
    <t>Removed material and labor cost, cost consolidated into total cost</t>
  </si>
  <si>
    <t>Added Universal payment type to EVMR charger information</t>
  </si>
  <si>
    <t>V1_D15</t>
  </si>
  <si>
    <t>Total Cost</t>
  </si>
  <si>
    <t>9.22.23</t>
  </si>
  <si>
    <t>CSMR Cost Template:</t>
  </si>
  <si>
    <t>Removed individual material and labor cost, combined into total cost field</t>
  </si>
  <si>
    <t>V1_D16</t>
  </si>
  <si>
    <t>Commented out all VBA code</t>
  </si>
  <si>
    <t>CHAdeMO</t>
  </si>
  <si>
    <t>CCS</t>
  </si>
  <si>
    <t>**This tab is for internal use only</t>
  </si>
  <si>
    <t>**Formulas should be left untouched unless discussed</t>
  </si>
  <si>
    <t>NACS</t>
  </si>
  <si>
    <t>Standard</t>
  </si>
  <si>
    <t>Mixed</t>
  </si>
  <si>
    <t>Universal Payment 1</t>
  </si>
  <si>
    <t>Universal Payment 2</t>
  </si>
  <si>
    <t>Universal Payment 3</t>
  </si>
  <si>
    <t>What Type of DER?</t>
  </si>
  <si>
    <t>DER Type</t>
  </si>
  <si>
    <t>Solar</t>
  </si>
  <si>
    <t>Energy Storage</t>
  </si>
  <si>
    <t>Fuel Cells</t>
  </si>
  <si>
    <t>Other</t>
  </si>
  <si>
    <t>Universal Payment?:</t>
  </si>
  <si>
    <t>Option 1:</t>
  </si>
  <si>
    <t>Option 2:</t>
  </si>
  <si>
    <t>Option 3:</t>
  </si>
  <si>
    <t>Free?</t>
  </si>
  <si>
    <t>Free</t>
  </si>
  <si>
    <t>Customers will pay for usage</t>
  </si>
  <si>
    <t>To be determined</t>
  </si>
  <si>
    <t>Will the EV Charging Staions be Free?:</t>
  </si>
  <si>
    <t>QR Code - Payment Site</t>
  </si>
  <si>
    <t>Toll-Free Number Displayed</t>
  </si>
  <si>
    <t>None - Relies on Mobile App</t>
  </si>
  <si>
    <t>Offices</t>
  </si>
  <si>
    <t>Retail/Malls</t>
  </si>
  <si>
    <t>Health</t>
  </si>
  <si>
    <t>Parks/Beaches</t>
  </si>
  <si>
    <t>Hotels/Motels</t>
  </si>
  <si>
    <t>Airports</t>
  </si>
  <si>
    <t>Houses of Worship</t>
  </si>
  <si>
    <t>Parking Lot Facilities</t>
  </si>
  <si>
    <t>Restaurants</t>
  </si>
  <si>
    <t>Schools/Colleges</t>
  </si>
  <si>
    <t>Car Dealerships</t>
  </si>
  <si>
    <t>Gas Stations</t>
  </si>
  <si>
    <t>Grocery</t>
  </si>
  <si>
    <t>Has a request for new service or service upgrade been submitted to PSEG Long Island’s Building and Renovation Services (BRS)*?</t>
  </si>
  <si>
    <t>Landscaping/Restoration:</t>
  </si>
  <si>
    <t>Disadvantaged Community (DAC) Site?</t>
  </si>
  <si>
    <t>Unsure</t>
  </si>
  <si>
    <t>kW per Port</t>
  </si>
  <si>
    <t>kW per Charger</t>
  </si>
  <si>
    <t>Charger #</t>
  </si>
  <si>
    <t>Charger Type 1</t>
  </si>
  <si>
    <t>Charger Type 2</t>
  </si>
  <si>
    <t># of Ports (per Charger)</t>
  </si>
  <si>
    <t>10.19.23</t>
  </si>
  <si>
    <t>Completely reworking the Evcharger info, CSMR, and Qualifying index tabs</t>
  </si>
  <si>
    <t>added new inputs to site information:</t>
  </si>
  <si>
    <t>Added 3 inputs for universal payment</t>
  </si>
  <si>
    <t>Level 2</t>
  </si>
  <si>
    <t>PSEG Long Island offers incentives for the infrastructure needed to power Level 2 and DC Fast Chargers across the PSEG Long Island territory. This covers the utility side make-ready (USMR) and the customer side make-ready (CSMR) infrastructure. Fleet customers are not eligible to participate in the program.</t>
  </si>
  <si>
    <t xml:space="preserve">Proposed Energized Date: </t>
  </si>
  <si>
    <t>Meter No.:</t>
  </si>
  <si>
    <t>Incentive</t>
  </si>
  <si>
    <t>Total Estimated Customer Incentive Amount:</t>
  </si>
  <si>
    <t>Entity Name
 (Print)</t>
  </si>
  <si>
    <t>16.</t>
  </si>
  <si>
    <t>Incentive Method</t>
  </si>
  <si>
    <t>USMR Coverage Only</t>
  </si>
  <si>
    <t>Incentive Method L2</t>
  </si>
  <si>
    <t>Charger Type 3</t>
  </si>
  <si>
    <t>DCFC &amp; Level 2</t>
  </si>
  <si>
    <t>Charger Type Installed:</t>
  </si>
  <si>
    <t>Incentive Method:</t>
  </si>
  <si>
    <t>Required Documents for EV Make Ready Program</t>
  </si>
  <si>
    <t>PSEG Long Island may require additional documentation not listed above as deemed necessary to properly process any Incentives.</t>
  </si>
  <si>
    <t>Please refer to the EV Make Ready Program Eligible Chargers List for chargers and networks that can participate in the program</t>
  </si>
  <si>
    <t>Level 2 3+</t>
  </si>
  <si>
    <t>Level 2 2+</t>
  </si>
  <si>
    <t>Eligibility Caps</t>
  </si>
  <si>
    <t>Total Site Cost</t>
  </si>
  <si>
    <t>Total USMR Cost</t>
  </si>
  <si>
    <t>Equipment Information</t>
  </si>
  <si>
    <t># of Ports per Charger</t>
  </si>
  <si>
    <t>Total kW Output</t>
  </si>
  <si>
    <t>Charger Brand</t>
  </si>
  <si>
    <t>Charger Model</t>
  </si>
  <si>
    <t>Charger Network</t>
  </si>
  <si>
    <t>Future Proofing Information</t>
  </si>
  <si>
    <t>Charger 3</t>
  </si>
  <si>
    <t>Charger 4</t>
  </si>
  <si>
    <t>J1772</t>
  </si>
  <si>
    <t>DCFC 4+</t>
  </si>
  <si>
    <t>DCFC 2+</t>
  </si>
  <si>
    <t>System Type</t>
  </si>
  <si>
    <t>Plug Type</t>
  </si>
  <si>
    <t>Plug Site Type</t>
  </si>
  <si>
    <t>Charger System Type</t>
  </si>
  <si>
    <t>DCFC Standard</t>
  </si>
  <si>
    <t>kW Output</t>
  </si>
  <si>
    <t>NACS Qty and Power Check</t>
  </si>
  <si>
    <t>L2 2+</t>
  </si>
  <si>
    <t>L2 3+</t>
  </si>
  <si>
    <t>DCFC NACS</t>
  </si>
  <si>
    <t>L2 NACS</t>
  </si>
  <si>
    <t>Standard kW per Charger</t>
  </si>
  <si>
    <t>NACS kW per Charger</t>
  </si>
  <si>
    <t>Standard Total kW</t>
  </si>
  <si>
    <t>NACS Total kW</t>
  </si>
  <si>
    <t>Total kW output</t>
  </si>
  <si>
    <t>Cost Information</t>
  </si>
  <si>
    <t>Totals</t>
  </si>
  <si>
    <t>DCFC &gt;= L2 Chargers</t>
  </si>
  <si>
    <t>Incentive Caps</t>
  </si>
  <si>
    <r>
      <t xml:space="preserve">75% Tier
</t>
    </r>
    <r>
      <rPr>
        <i/>
        <sz val="12"/>
        <rFont val="Arial Narrow"/>
        <family val="2"/>
      </rPr>
      <t>Min 2 Ports</t>
    </r>
  </si>
  <si>
    <r>
      <t xml:space="preserve">50% Tier
</t>
    </r>
    <r>
      <rPr>
        <i/>
        <sz val="12"/>
        <rFont val="Arial Narrow"/>
        <family val="2"/>
      </rPr>
      <t>Min 2 Ports</t>
    </r>
  </si>
  <si>
    <t>11.2.23</t>
  </si>
  <si>
    <t>New formatting for EV supply equipment worksheet</t>
  </si>
  <si>
    <t>Updated qualifying index</t>
  </si>
  <si>
    <t>T's and C's: Updated language for incentive caps</t>
  </si>
  <si>
    <t>V1_D22</t>
  </si>
  <si>
    <t>Glossary updated</t>
  </si>
  <si>
    <t>Fixed Eligibility Formula</t>
  </si>
  <si>
    <t>V1_D24</t>
  </si>
  <si>
    <t>11.7.23</t>
  </si>
  <si>
    <t>Do the Ports Discharge Simultaneously?</t>
  </si>
  <si>
    <t>Will the Ports Discharge Simultaneously?</t>
  </si>
  <si>
    <t>11.9.23</t>
  </si>
  <si>
    <t>Added input for will chargers discharge simultaneously</t>
  </si>
  <si>
    <t>V1_D25</t>
  </si>
  <si>
    <t>Type of Service Required?:</t>
  </si>
  <si>
    <t>Will the Site be Future-Proofed?:</t>
  </si>
  <si>
    <t>L2 - Proprietary (NACS)</t>
  </si>
  <si>
    <t>DCFC - Proprietary (NACS)</t>
  </si>
  <si>
    <t>Will the Site be Future Proofed?</t>
  </si>
  <si>
    <t>11.14.23</t>
  </si>
  <si>
    <t>Slight formula adjustment on qualifying index for port totals and kW totals</t>
  </si>
  <si>
    <t>V1_D26</t>
  </si>
  <si>
    <t>Latitude (Optional)</t>
  </si>
  <si>
    <t>Will the EV Charging Stations be Free?:</t>
  </si>
  <si>
    <t>Applicant</t>
  </si>
  <si>
    <t>Pre-Installation</t>
  </si>
  <si>
    <t>*Only 10% of CSMR Costs are covered as future proofing costs</t>
  </si>
  <si>
    <t>*Disclaimer: Terms and conditions are subject to change without notice, including early termination of this promotion. No additional fees apply.PSEG Long Island administers the incentive program on behalf of the Long Island Power Authority, the incentive program sponsor. If the BRS number is not available yet the final cost incentive will be based on total CSMR &amp; USMR Costs. Please visit https://www.psegliny.com/en/saveenergyandmoney/GreenEnergy/EV/MakeReady for more details.</t>
  </si>
  <si>
    <t>*If the BRS number is not available yet the final cost incentive will be based on total CSMR &amp; USMR Cost</t>
  </si>
  <si>
    <t>Developer / Applicant</t>
  </si>
  <si>
    <t>Solar + Energy Storage</t>
  </si>
  <si>
    <t>Fill out Equipment information section with EV charger information. If you are planning on future proofing the site please fill out the future proofing information section as well.</t>
  </si>
  <si>
    <t>Instructions:</t>
  </si>
  <si>
    <t>If Other:</t>
  </si>
  <si>
    <t>What Type of Distributed Energy Resource:</t>
  </si>
  <si>
    <t>Eligibility %:</t>
  </si>
  <si>
    <t>12.21.23</t>
  </si>
  <si>
    <t>Added eligibility % on customer info tab</t>
  </si>
  <si>
    <t>V1_D30</t>
  </si>
  <si>
    <t>All projects are subject to pre and post-inspection.</t>
  </si>
  <si>
    <t>Eligible equipment may be updated or modified regularly. For the most recent applications and worksheets please visit:</t>
  </si>
  <si>
    <t>Only applications and worksheets in effect at the time of submittal will be accepted. For the most recent applications and worksheets please visit:</t>
  </si>
  <si>
    <t xml:space="preserve">All installations must be installed in accordance with all applicable local, state and national codes and ordinances.
</t>
  </si>
  <si>
    <t>All eligibility requirements and deadlines apply.  See the Eligibility Table tab for a comprehensive list of these requirements.</t>
  </si>
  <si>
    <t>Program Requirements/Steps to Participate</t>
  </si>
  <si>
    <t>Before you purchase and install equipment, send the following to PSEG Long Island to receive your Pre-Approval Letter:</t>
  </si>
  <si>
    <r>
      <t xml:space="preserve">Completed Customer Information section of application and data collection form.  </t>
    </r>
    <r>
      <rPr>
        <sz val="11"/>
        <color indexed="8"/>
        <rFont val="Arial Narrow"/>
        <family val="2"/>
      </rPr>
      <t>(Incomplete applications will not be accepted.)</t>
    </r>
  </si>
  <si>
    <t>Submit required documents (see Required Documents check sheet)</t>
  </si>
  <si>
    <t xml:space="preserve">For Electronic Submissions e-mail documents to:  </t>
  </si>
  <si>
    <t>www.pseglinyportal.com</t>
  </si>
  <si>
    <t xml:space="preserve">Submit copies of customer validated proof of payment (e.g. itemized invoice) showing the facility address, date and place of purchase and the model/part numbers of installed equipment. </t>
  </si>
  <si>
    <t>PSEG-LI-EVMakeReady@pseg.com</t>
  </si>
  <si>
    <t>Applications must be saved as:  EVMRApplication_&lt;&lt;&lt;customer Name&gt;&gt;MMDDYYYY.xls</t>
  </si>
  <si>
    <t>12.22.23</t>
  </si>
  <si>
    <t>Revised Guidelines tab to flow like CEP Guidelines in EE Programs</t>
  </si>
  <si>
    <t>V1_D31</t>
  </si>
  <si>
    <t>This application should be used for the Electric Vehicle Make Ready Program only. For more information, please visit:</t>
  </si>
  <si>
    <t>Eligibilty table and incentive caps updated</t>
  </si>
  <si>
    <t>1.18.24</t>
  </si>
  <si>
    <t>Final and locked per client approval</t>
  </si>
  <si>
    <t>V1.0</t>
  </si>
  <si>
    <t>Customer Info same as Site Owner Info?</t>
  </si>
  <si>
    <t>DAC?</t>
  </si>
  <si>
    <t>https://www.nyserda.ny.gov/ny/disadvantaged-communities</t>
  </si>
  <si>
    <t>2.14.24</t>
  </si>
  <si>
    <t>Minor formatting Fixes</t>
  </si>
  <si>
    <t>Updated effective date to 3.1.2024</t>
  </si>
  <si>
    <t>2.20.24</t>
  </si>
  <si>
    <t>Site Info: Updated DAC Yes/No Dropdown to remove "within 1 mile"</t>
  </si>
  <si>
    <t>V1_Draft34</t>
  </si>
  <si>
    <t>Eligibility Table: Removed "within 1 mile" DAC language and updated to either "In a DAC" or "not in a DAC"</t>
  </si>
  <si>
    <t>Ref Tab: Cell C7 (DAC) - Removed "within 1 mile" clause</t>
  </si>
  <si>
    <t>2.26.24</t>
  </si>
  <si>
    <t>Locked and Final</t>
  </si>
  <si>
    <t>3.11.24</t>
  </si>
  <si>
    <t>Updated Rebate Calc to subtract USMR cost after initial rebate calculation</t>
  </si>
  <si>
    <t>5.13.24</t>
  </si>
  <si>
    <t>Updated rebate logic: Rebate cap is after all rebates are calculated</t>
  </si>
  <si>
    <t>V1.1_D1</t>
  </si>
  <si>
    <t>Customer Signature*:
Duly authorized representative</t>
  </si>
  <si>
    <t>USMR Owed</t>
  </si>
  <si>
    <t>5.30.24</t>
  </si>
  <si>
    <t>Updated rebate logic if a negative rebate appears it is shown as 0</t>
  </si>
  <si>
    <t>Added USMR covered by PSEGLI on Cust info</t>
  </si>
  <si>
    <t>Added USMR Still owed to Cust Info</t>
  </si>
  <si>
    <t>V1.1_D3</t>
  </si>
  <si>
    <t>USMR Cost Still Owed by Customer:</t>
  </si>
  <si>
    <t># Ports</t>
  </si>
  <si>
    <t>Caps</t>
  </si>
  <si>
    <t>+6</t>
  </si>
  <si>
    <t>6+</t>
  </si>
  <si>
    <t>L2 Total Ports</t>
  </si>
  <si>
    <t>DCFC Total Ports</t>
  </si>
  <si>
    <t>Cap Tier</t>
  </si>
  <si>
    <t>6.24.24</t>
  </si>
  <si>
    <t>V1.1_D5</t>
  </si>
  <si>
    <t>Updated rebate cap formual in Qual Index with new rebate caps and formula</t>
  </si>
  <si>
    <t>Updated Eligibility table with new cap information and values</t>
  </si>
  <si>
    <r>
      <t xml:space="preserve">100% Tier
</t>
    </r>
    <r>
      <rPr>
        <i/>
        <sz val="12"/>
        <rFont val="Arial Narrow"/>
        <family val="2"/>
      </rPr>
      <t>Min 2 Ports</t>
    </r>
  </si>
  <si>
    <t>USMR Covered</t>
  </si>
  <si>
    <t>*A printed version of this worksheet with a wet signature or a time stamped web signature is needed</t>
  </si>
  <si>
    <t>6.25.24</t>
  </si>
  <si>
    <t>Due to larger changes version updated to V2.0_D1</t>
  </si>
  <si>
    <t>V2.0_D1</t>
  </si>
  <si>
    <t>7.10.24</t>
  </si>
  <si>
    <t>Updated rebate logic to remove USMR costs from port level incentive cap</t>
  </si>
  <si>
    <t>Updated guidelines and eligibility table with new language regarding co-located systems</t>
  </si>
  <si>
    <t>V2.0_D4</t>
  </si>
  <si>
    <t>7.11.24</t>
  </si>
  <si>
    <t>Locked and Final per Client Approval</t>
  </si>
  <si>
    <t>V2.0</t>
  </si>
  <si>
    <t>Total Incentive Cap</t>
  </si>
  <si>
    <t>USMR &amp; CSMR Coverage (Lease Model)</t>
  </si>
  <si>
    <t>New/Update Service Request Submitted?:</t>
  </si>
  <si>
    <t>Charger Serial Number</t>
  </si>
  <si>
    <t>11.25.24</t>
  </si>
  <si>
    <t>Updated for PY 2025</t>
  </si>
  <si>
    <t>Qual Index:</t>
  </si>
  <si>
    <t>Incentive capping formula updated to sum the DCFC and L2 incentive caps if the site is colocated</t>
  </si>
  <si>
    <t>References:</t>
  </si>
  <si>
    <t>Changes "Lease Model (Defualt)" to "USMR &amp; CSMR Coverage (Lease Model)"</t>
  </si>
  <si>
    <t>Equipment Worksheet Tab:</t>
  </si>
  <si>
    <t>Added an instruction that states chargers of the same brand/model/network, port count, and kW should be entered as one line item (not one line for each charger)</t>
  </si>
  <si>
    <t>Customer Info:</t>
  </si>
  <si>
    <t>Added Type of service required as first cell with conditional formatting hiding rate code, PSEGLI account #, and Meter Number if "New Service is Selected"</t>
  </si>
  <si>
    <t>Glossary:</t>
  </si>
  <si>
    <t>Added new section for Type of Service Required</t>
  </si>
  <si>
    <t>Added Serial Number to equipment info</t>
  </si>
  <si>
    <t>V1.0_D1</t>
  </si>
  <si>
    <t>Chargers of the same brand/model/network, port count, and kW should be entered as one line item, not one line for each charger.</t>
  </si>
  <si>
    <t>Please fill in all information with grey cells as applicable. The white cells auto-populate and do not fill in any cell with lines running through.</t>
  </si>
  <si>
    <t>12.12.24</t>
  </si>
  <si>
    <t>Customer Information: Updated C5, C13, C35 fonts</t>
  </si>
  <si>
    <t>EM</t>
  </si>
  <si>
    <t>v1.0_D3</t>
  </si>
  <si>
    <t>Customer Information: Moved over cell I26 and I27 to the right by one</t>
  </si>
  <si>
    <t>Glossary: Updated font to match rest of the workbook</t>
  </si>
  <si>
    <r>
      <rPr>
        <b/>
        <u/>
        <sz val="11"/>
        <rFont val="Arial Narrow"/>
        <family val="2"/>
      </rPr>
      <t>Applicant:</t>
    </r>
    <r>
      <rPr>
        <sz val="11"/>
        <rFont val="Arial Narrow"/>
        <family val="2"/>
      </rPr>
      <t xml:space="preserve"> The entity who will be fully responsible for the project, may receive the program incentives, and will be solely responsible for the Application Terms and Conditions.</t>
    </r>
  </si>
  <si>
    <r>
      <rPr>
        <b/>
        <u/>
        <sz val="11"/>
        <rFont val="Arial Narrow"/>
        <family val="2"/>
      </rPr>
      <t>CCS:</t>
    </r>
    <r>
      <rPr>
        <sz val="11"/>
        <rFont val="Arial Narrow"/>
        <family val="2"/>
      </rPr>
      <t xml:space="preserve"> Combined Charging System is a standard charging plug type for charging electric vehicles meant for direct current fast charging. </t>
    </r>
  </si>
  <si>
    <r>
      <rPr>
        <b/>
        <u/>
        <sz val="11"/>
        <rFont val="Arial Narrow"/>
        <family val="2"/>
      </rPr>
      <t>ChAdeMO:</t>
    </r>
    <r>
      <rPr>
        <sz val="11"/>
        <rFont val="Arial Narrow"/>
        <family val="2"/>
      </rPr>
      <t xml:space="preserve"> a fast-charging system plug type for charging electric vehicles meant for direct current fast charging.</t>
    </r>
  </si>
  <si>
    <r>
      <rPr>
        <b/>
        <u/>
        <sz val="11"/>
        <rFont val="Arial Narrow"/>
        <family val="2"/>
      </rPr>
      <t>Customer</t>
    </r>
    <r>
      <rPr>
        <sz val="11"/>
        <rFont val="Arial Narrow"/>
        <family val="2"/>
      </rPr>
      <t>: Customer of record for the utility account serving the load. The Customer may be the Developer but is not required to be.</t>
    </r>
  </si>
  <si>
    <r>
      <rPr>
        <b/>
        <u/>
        <sz val="11"/>
        <rFont val="Arial Narrow"/>
        <family val="2"/>
      </rPr>
      <t>Developer</t>
    </r>
    <r>
      <rPr>
        <sz val="11"/>
        <rFont val="Arial Narrow"/>
        <family val="2"/>
      </rPr>
      <t>: An entity responsible for designing, constructing, and commissioning an electric vehicle charger location. This entity may also be responsible for owning, managing, and operating the chargers.</t>
    </r>
  </si>
  <si>
    <r>
      <rPr>
        <b/>
        <u/>
        <sz val="11"/>
        <color theme="1"/>
        <rFont val="Arial Narrow"/>
        <family val="2"/>
      </rPr>
      <t>Disadvantaged Community:</t>
    </r>
    <r>
      <rPr>
        <sz val="11"/>
        <color theme="1"/>
        <rFont val="Arial Narrow"/>
        <family val="2"/>
      </rPr>
      <t xml:space="preserve"> The Climate Act charged the Climate Justice Working Group (CJWG) with the development of criteria to identify
disadvantaged communities to ensure that frontline and otherwise underserved communities benefit from the state’s historic transition to cleaner, greener sources of energy, reduced pollution and cleaner air, and economic opportunities.
                    o Relevant Link(s):
                                                      * https://www.nyserda.ny.gov/ny/disadvantaged-communities
                                                      * https://climate.ny.gov/resources/disadvantaged-communities-criteria/</t>
    </r>
  </si>
  <si>
    <r>
      <rPr>
        <b/>
        <u/>
        <sz val="11"/>
        <rFont val="Arial Narrow"/>
        <family val="2"/>
      </rPr>
      <t>Electric Vehicle (EV):</t>
    </r>
    <r>
      <rPr>
        <sz val="11"/>
        <rFont val="Arial Narrow"/>
        <family val="2"/>
      </rPr>
      <t xml:space="preserve"> A vehicle classified as light duty and registered by a State as being capable of highway speeds that is powered fully or in part by an electric motor and is rechargeable from an external connection to an off-board electrical source.</t>
    </r>
  </si>
  <si>
    <r>
      <rPr>
        <b/>
        <u/>
        <sz val="11"/>
        <rFont val="Arial Narrow"/>
        <family val="2"/>
      </rPr>
      <t xml:space="preserve">Electric Vehicle Supply Equipment (EVSE): </t>
    </r>
    <r>
      <rPr>
        <sz val="11"/>
        <rFont val="Arial Narrow"/>
        <family val="2"/>
      </rPr>
      <t>supplies electricity to an electric vehicle (EV). Commonly called charging stations or charging docks, they provide electric power to the vehicle and use that to recharge the vehicle's batteries. EVSE systems include the electrical conductors, related equipment, software, and communications protocols that deliver energy efficiently and safely to the vehicle. EVSE equipment is classified as Level 2 (240 volts, AC), and DC Fast Charger (480 volts, DC).</t>
    </r>
  </si>
  <si>
    <r>
      <rPr>
        <b/>
        <u/>
        <sz val="11"/>
        <color theme="1"/>
        <rFont val="Arial Narrow"/>
        <family val="2"/>
      </rPr>
      <t xml:space="preserve">Future Proofing: </t>
    </r>
    <r>
      <rPr>
        <sz val="11"/>
        <color theme="1"/>
        <rFont val="Arial Narrow"/>
        <family val="2"/>
      </rPr>
      <t>The installation of additional or scalable capacity equipment and infrastructure to support the future expansion of an EV charging station and installation of additional charging ports. Note that futureproofing is only applicable to be in addition to the installation of an energized site. Future proofing a site with no energized chargers at time of energization will not be covered. Approved examples of future-proofing for Level 2 and DCFC include:
     o Oversized or additional conduit;
     o Oversized panels;
     o Additional conduit and connection points (including trenching and conduit to additional parking spaces for future chargers); and
     o Larger transformers or additional transformers and transformer pads</t>
    </r>
  </si>
  <si>
    <r>
      <rPr>
        <b/>
        <u/>
        <sz val="11"/>
        <color theme="1"/>
        <rFont val="Arial Narrow"/>
        <family val="2"/>
      </rPr>
      <t>J1772</t>
    </r>
    <r>
      <rPr>
        <sz val="11"/>
        <color theme="1"/>
        <rFont val="Arial Narrow"/>
        <family val="2"/>
      </rPr>
      <t>: North American standard for electrical connectors for electric vehicles maintained by SAE international. Also known as a J plug or Type 1
connector; single phase AC</t>
    </r>
  </si>
  <si>
    <r>
      <rPr>
        <b/>
        <u/>
        <sz val="11"/>
        <color theme="1"/>
        <rFont val="Arial Narrow"/>
        <family val="2"/>
      </rPr>
      <t>Level 2:</t>
    </r>
    <r>
      <rPr>
        <sz val="11"/>
        <color theme="1"/>
        <rFont val="Arial Narrow"/>
        <family val="2"/>
      </rPr>
      <t xml:space="preserve"> A type of Electric Vehicle Supply Equipment (EVSE) that typically utilizes the J1772 connector</t>
    </r>
  </si>
  <si>
    <r>
      <rPr>
        <b/>
        <u/>
        <sz val="11"/>
        <color theme="1"/>
        <rFont val="Arial Narrow"/>
        <family val="2"/>
      </rPr>
      <t>Make-Ready Equipment:</t>
    </r>
    <r>
      <rPr>
        <b/>
        <i/>
        <u/>
        <sz val="11"/>
        <color theme="1"/>
        <rFont val="Arial Narrow"/>
        <family val="2"/>
      </rPr>
      <t xml:space="preserve">
</t>
    </r>
    <r>
      <rPr>
        <sz val="11"/>
        <color theme="1"/>
        <rFont val="Arial Narrow"/>
        <family val="2"/>
      </rPr>
      <t xml:space="preserve">     o  </t>
    </r>
    <r>
      <rPr>
        <b/>
        <sz val="11"/>
        <color theme="1"/>
        <rFont val="Arial Narrow"/>
        <family val="2"/>
      </rPr>
      <t>Customer-Side Make-Ready (CSMR</t>
    </r>
    <r>
      <rPr>
        <sz val="11"/>
        <color theme="1"/>
        <rFont val="Arial Narrow"/>
        <family val="2"/>
      </rPr>
      <t xml:space="preserve">) includes conduit, conductors, trenching, boring, electrical panel, transformer, and landscaping
          restoration. CSMR infrastructure is located between the Meter and EV Charger(s).
     o  </t>
    </r>
    <r>
      <rPr>
        <b/>
        <sz val="11"/>
        <color theme="1"/>
        <rFont val="Arial Narrow"/>
        <family val="2"/>
      </rPr>
      <t>Utility-Side Make-Ready (USMR</t>
    </r>
    <r>
      <rPr>
        <sz val="11"/>
        <color theme="1"/>
        <rFont val="Arial Narrow"/>
        <family val="2"/>
      </rPr>
      <t>) represents any Utility infrastructure upgrades when a load letter is submitted to PSEG Long Island’s 
          Building and Renovation Services (BRS). A charge letter is provided by PSEG Long Island and is given to the customer and represents 
          any work associated with the Utility Distribution Network up to the Meter. This can include step-down transformers, overhead service 
          lines, utility meters, and other traditional distribution infrastructure.
     o  Note: The Electric Vehicle Supply Equipment, also referred to as the Electric Vehicle Charger is not an eligible make-ready component 
                       as part of this program</t>
    </r>
  </si>
  <si>
    <r>
      <rPr>
        <b/>
        <u/>
        <sz val="11"/>
        <rFont val="Arial Narrow"/>
        <family val="2"/>
      </rPr>
      <t>Multi-unit Dwellings:</t>
    </r>
    <r>
      <rPr>
        <b/>
        <sz val="11"/>
        <rFont val="Arial Narrow"/>
        <family val="2"/>
      </rPr>
      <t xml:space="preserve"> </t>
    </r>
    <r>
      <rPr>
        <sz val="11"/>
        <rFont val="Arial Narrow"/>
        <family val="2"/>
      </rPr>
      <t>Any dwelling which is either rented, leased, let, or hired out, to be occupied, or is occupied as the residence or home of five or more independent units. Must be on a commercial rate code. Charging station(s) must be available to all tenants/residents.</t>
    </r>
  </si>
  <si>
    <r>
      <rPr>
        <b/>
        <u/>
        <sz val="11"/>
        <rFont val="Arial Narrow"/>
        <family val="2"/>
      </rPr>
      <t>Plug:</t>
    </r>
    <r>
      <rPr>
        <sz val="11"/>
        <rFont val="Arial Narrow"/>
        <family val="2"/>
      </rPr>
      <t xml:space="preserve"> Also referred to as “Port”, this is the operable cable-connection between the charger and the EV. Some chargers may have more than one (1)
Plug/Port.</t>
    </r>
  </si>
  <si>
    <r>
      <rPr>
        <b/>
        <u/>
        <sz val="11"/>
        <color theme="1"/>
        <rFont val="Arial Narrow"/>
        <family val="2"/>
      </rPr>
      <t>Private Use</t>
    </r>
    <r>
      <rPr>
        <u/>
        <sz val="11"/>
        <color theme="1"/>
        <rFont val="Arial Narrow"/>
        <family val="2"/>
      </rPr>
      <t>:</t>
    </r>
    <r>
      <rPr>
        <sz val="11"/>
        <color theme="1"/>
        <rFont val="Arial Narrow"/>
        <family val="2"/>
      </rPr>
      <t xml:space="preserve"> Locations that only allow access to certain users, has time-specific or physical access restrictions such as signs (i.e. No Trespassing), gateto limit access to the general public, etc.
           o Private Use locations do not require universal forms of payment</t>
    </r>
  </si>
  <si>
    <r>
      <rPr>
        <b/>
        <u/>
        <sz val="11"/>
        <color theme="1"/>
        <rFont val="Arial Narrow"/>
        <family val="2"/>
      </rPr>
      <t>Project</t>
    </r>
    <r>
      <rPr>
        <sz val="11"/>
        <color theme="1"/>
        <rFont val="Arial Narrow"/>
        <family val="2"/>
      </rPr>
      <t>: The Make-Ready work at the customer of record’s location.</t>
    </r>
  </si>
  <si>
    <r>
      <rPr>
        <b/>
        <u/>
        <sz val="11"/>
        <color theme="1"/>
        <rFont val="Arial Narrow"/>
        <family val="2"/>
      </rPr>
      <t>Proprietary Plug:</t>
    </r>
    <r>
      <rPr>
        <sz val="11"/>
        <color theme="1"/>
        <rFont val="Arial Narrow"/>
        <family val="2"/>
      </rPr>
      <t xml:space="preserve"> Any EV charging plug that is proprietary or exclusive to a select manufacturer(s).</t>
    </r>
  </si>
  <si>
    <r>
      <rPr>
        <b/>
        <u/>
        <sz val="11"/>
        <color theme="1"/>
        <rFont val="Arial Narrow"/>
        <family val="2"/>
      </rPr>
      <t xml:space="preserve">PSEG Long Island EV Make-Ready Program (Make-Ready Program): </t>
    </r>
    <r>
      <rPr>
        <sz val="11"/>
        <color theme="1"/>
        <rFont val="Arial Narrow"/>
        <family val="2"/>
      </rPr>
      <t>The program that provides incentives for the purchase and installation of
equipment associated with preparing a site to install EV chargers within PSEG Long Island’s Service Territory.
        o Note: The Electric Vehicle Supply Equipment, also referred to as the Electric Vehicle Charger is not an eligible make-ready component as 
           part of this program</t>
    </r>
  </si>
  <si>
    <r>
      <rPr>
        <b/>
        <u/>
        <sz val="11"/>
        <color theme="1"/>
        <rFont val="Arial Narrow"/>
        <family val="2"/>
      </rPr>
      <t xml:space="preserve">Public Use: </t>
    </r>
    <r>
      <rPr>
        <sz val="11"/>
        <color theme="1"/>
        <rFont val="Arial Narrow"/>
        <family val="2"/>
      </rPr>
      <t>Locations that allow access 24/7 without site-specific physical access restrictions, including public, fee-free parking areas and municipalityoperated fee-for parking areas. It does not include private or restricted business parking. Publicly accessible locations that will charge customers for use of the EVSE require universal forms of payment (please see below for universal form of payment requirements)</t>
    </r>
  </si>
  <si>
    <r>
      <rPr>
        <b/>
        <u/>
        <sz val="11"/>
        <color theme="1"/>
        <rFont val="Arial Narrow"/>
        <family val="2"/>
      </rPr>
      <t>Site Owner:</t>
    </r>
    <r>
      <rPr>
        <sz val="11"/>
        <color theme="1"/>
        <rFont val="Arial Narrow"/>
        <family val="2"/>
      </rPr>
      <t xml:space="preserve"> The owner of the site on which the Electric Vehicle Supply Equipment is installed. The Site Owner may be the Applicant, Developer or the Customer but is not required to be.</t>
    </r>
  </si>
  <si>
    <r>
      <rPr>
        <b/>
        <u/>
        <sz val="11"/>
        <color theme="1"/>
        <rFont val="Arial Narrow"/>
        <family val="2"/>
      </rPr>
      <t>Universal Form of Payment:</t>
    </r>
    <r>
      <rPr>
        <sz val="11"/>
        <color theme="1"/>
        <rFont val="Arial Narrow"/>
        <family val="2"/>
      </rPr>
      <t xml:space="preserve"> For public charging stations that will charge users a fee, at least one alternative payment method (excluding a mobile
application), must be available 24/7. Examples include:
     o Credit Card Readers
     o Tap-to-Pay
     o Toll Free Phone Number
     o QR codes that connect directly to a payment site (not including a downloaded mobile app).
Universal forms of payment do not include network mobile applications that require to be downloaded. Projects that are unable to offer at least one alternative payment method will result in a decrease in the eligibility tier to 50%.</t>
    </r>
  </si>
  <si>
    <r>
      <rPr>
        <b/>
        <u/>
        <sz val="11"/>
        <color theme="1"/>
        <rFont val="Arial Narrow"/>
        <family val="2"/>
      </rPr>
      <t>Universal Plug:</t>
    </r>
    <r>
      <rPr>
        <sz val="11"/>
        <color theme="1"/>
        <rFont val="Arial Narrow"/>
        <family val="2"/>
      </rPr>
      <t xml:space="preserve"> Any EV charging plug that is accepted and able to support any EV and is not proprietary or exclusive</t>
    </r>
  </si>
  <si>
    <r>
      <rPr>
        <b/>
        <u/>
        <sz val="11"/>
        <color theme="1"/>
        <rFont val="Arial Narrow"/>
        <family val="2"/>
      </rPr>
      <t>Workplace:</t>
    </r>
    <r>
      <rPr>
        <sz val="11"/>
        <color theme="1"/>
        <rFont val="Arial Narrow"/>
        <family val="2"/>
      </rPr>
      <t xml:space="preserve"> A business on a commercial tariff such as an office, shopping center, or factory</t>
    </r>
  </si>
  <si>
    <r>
      <t xml:space="preserve">Type of Service Required:
</t>
    </r>
    <r>
      <rPr>
        <sz val="11"/>
        <color theme="1"/>
        <rFont val="Arial Narrow"/>
        <family val="2"/>
      </rPr>
      <t xml:space="preserve">     o New Service: If the site requires a new electrical service to be installed to meet the new electrical demand of the EV chargers
     o Service Upgrade: If the site requires and electric service upgrade to meet the electrical demand of the EV chargers installed
     o Exisiting Service: No new service or upgrade is needed to meet the electrical demand of the EV chargers installed</t>
    </r>
  </si>
  <si>
    <t>PSEG Long Island Account No:</t>
  </si>
  <si>
    <t>PSEG Long Island / Applicant</t>
  </si>
  <si>
    <t>Please note: Applications are limited to one PSEG Long Island commercial account</t>
  </si>
  <si>
    <t>USMR Cost Covered by PSEG Long Island:</t>
  </si>
  <si>
    <t>L2 $/Port</t>
  </si>
  <si>
    <t>DCFC $/Port</t>
  </si>
  <si>
    <t>FP Incentive</t>
  </si>
  <si>
    <t>L2</t>
  </si>
  <si>
    <t>USMR Incentive Cap</t>
  </si>
  <si>
    <t>MultiFamily Inc Cap</t>
  </si>
  <si>
    <t>CSMR Incentive (Pre-Cap)</t>
  </si>
  <si>
    <t>Level 2 $/Port Incentive Caps</t>
  </si>
  <si>
    <t>DCFC $/Port Incentive Caps</t>
  </si>
  <si>
    <t>Version 2.0 created</t>
  </si>
  <si>
    <t>New incentive structure being added in</t>
  </si>
  <si>
    <t>New calculations for $/port Inc added</t>
  </si>
  <si>
    <t>New formula for Rebate caps added in</t>
  </si>
  <si>
    <t>new USMR rebate caps added</t>
  </si>
  <si>
    <t>Added logic if the ports do not discharge simultaniously to set the # of ports/charger to 1</t>
  </si>
  <si>
    <t>Updated eligibility table with new incetive and cap tables</t>
  </si>
  <si>
    <t>Added unique MF rebate cap of $100k</t>
  </si>
  <si>
    <t>CSMR Rebate Calculation</t>
  </si>
  <si>
    <t>V2.0_D2</t>
  </si>
  <si>
    <t xml:space="preserve">Pre-approval is required before construction of the EV charging station can commence.	</t>
  </si>
  <si>
    <t>Construction of EV Charging Station must be started on or after pre-approval date and completed within 365 days.</t>
  </si>
  <si>
    <t>If Applicant determines prior to such expiration date that project will not be ready for energization, Applicant may request a one-time extension of up to an incremental 180 days. PSEG Long Island will consider factors such as degree of work already completed, likelihood of resolution of any outstanding issues causing delay, and other related matters in determining whether such extension will be granted.</t>
  </si>
  <si>
    <t>https://www.psegliny.com/saveenergyandmoney/greenenergy/ev/commercialcustomers/makeready</t>
  </si>
  <si>
    <t>Each required document must be a separate file (no zipped files or Goggle documents will be accepted)</t>
  </si>
  <si>
    <t>EV Partners may also complete and submit applications and project documentation through the Partner Portal:</t>
  </si>
  <si>
    <t xml:space="preserve">For any question on how to fill out your application, please reach out to the PSEG Long Island info line at 1-800-692-2626 or send your inquiry to the make-ready email listed above. Available resources and guidelines can be found on PSEG Long Island’s website and available Open Office hours from 9-10 am via zoom are available for applicants to attend.	</t>
  </si>
  <si>
    <r>
      <t xml:space="preserve">AFTER </t>
    </r>
    <r>
      <rPr>
        <sz val="11"/>
        <color rgb="FF000000"/>
        <rFont val="Arial Narrow"/>
        <family val="2"/>
      </rPr>
      <t>you receive your Pre-Approval Letter, complete the project within the specified timeframe</t>
    </r>
  </si>
  <si>
    <t>Once the Project is Energized:</t>
  </si>
  <si>
    <t xml:space="preserve">A PSEG Long Island representative will contact you to schedule a post-inspection or to request photos and serial numbers of the chargers. </t>
  </si>
  <si>
    <t>• DCFC and/or Level 2 Chargers
• Universal Plugs
• Accepts Universal Payment
• Public
• Located in a Disadvantaged Community
• Minimum of 100kW per charger for DCFC</t>
  </si>
  <si>
    <t>• DCFC and/or Level 2 Chargers
• Universal Plugs and/or NACS Plugs
• NACS plugs matched 1 for 1 or less for quantity and power 
  output from Universal plugs
• Accepts Universal Payment
• Public
• Not located in a Disadvantaged Community
• Minimum of 100kW per charger for DCFC</t>
  </si>
  <si>
    <t>• DCFC and/or Level 2 Chargers
• Universal Plugs and/or NACS Plugs
• NACS plugs not matched 1 for 1 or less for quantity and 
  power output from Universal plugs
• Does not accept Universal Payment
• Private
• Minimum of 100kW per charger for DCFC
• Private Car Dealerships will not qualify for DCFC incentives</t>
  </si>
  <si>
    <t>5.23.25</t>
  </si>
  <si>
    <t>Guidelines:</t>
  </si>
  <si>
    <t>Updated language based on new language provide by PSEG 5.23.25</t>
  </si>
  <si>
    <t>Eligibility Table:</t>
  </si>
  <si>
    <t>Added: Minimum of 100kW for DCFC as a requirement for all tiers</t>
  </si>
  <si>
    <t>Added: Private Car dealerships not eligible for DCFC incentives</t>
  </si>
  <si>
    <t>Qualifying index:</t>
  </si>
  <si>
    <t>Fixed DCFC $/Port field. Now linked to correct cell</t>
  </si>
  <si>
    <t>&lt;100kW</t>
  </si>
  <si>
    <r>
      <rPr>
        <b/>
        <sz val="11"/>
        <color rgb="FFF0502D"/>
        <rFont val="Arial Narrow"/>
        <family val="2"/>
      </rPr>
      <t xml:space="preserve">Minimum Performance Standards </t>
    </r>
    <r>
      <rPr>
        <sz val="11"/>
        <color theme="1"/>
        <rFont val="Arial Narrow"/>
        <family val="2"/>
      </rPr>
      <t xml:space="preserve">
a. Applicant will aim to ensure that the EV charging station(s) meet PSEG Long Island’s Minimum Performance Standards as specified below:
     i. 95% up-time (annually) for Level 2 and DCFC plugs.
     ii. 99% up-time (annually) for Level 2 and DCFC stations, with a minimum of 50% of plugs available.</t>
    </r>
  </si>
  <si>
    <t>5.28.25</t>
  </si>
  <si>
    <t>T&amp;C's</t>
  </si>
  <si>
    <t>Updated T&amp;C's based on May 2025 update from EVMR Team</t>
  </si>
  <si>
    <t>Equipment Worksheet:</t>
  </si>
  <si>
    <t>Added hidden text that appears if DCFC chargers are &lt;100kW</t>
  </si>
  <si>
    <t>V2.0_D5</t>
  </si>
  <si>
    <t>After verifying that all required documents have been received and approved, a PSEG Long Island representative will authorize payment.  The payment will be sent either by a check to the applicant or assignee, 
or via ACH transfer to the application or assignee.</t>
  </si>
  <si>
    <t>6.2.25</t>
  </si>
  <si>
    <t>Fixed Accessability Requiremnts</t>
  </si>
  <si>
    <t>Fixed top link</t>
  </si>
  <si>
    <t>V2.0_D6</t>
  </si>
  <si>
    <t>Changed Effective Date to 6.2.25</t>
  </si>
  <si>
    <t>Adjuting All Page Breaks</t>
  </si>
  <si>
    <r>
      <rPr>
        <b/>
        <sz val="11"/>
        <color rgb="FFF0502D"/>
        <rFont val="Arial Narrow"/>
        <family val="2"/>
      </rPr>
      <t>Terms</t>
    </r>
    <r>
      <rPr>
        <sz val="11"/>
        <rFont val="Arial Narrow"/>
        <family val="2"/>
      </rPr>
      <t xml:space="preserve">
The Applicant agrees to participate in the Electric Vehicle Make-Ready Program (“Program”) offered by the Long Island Lighting d/b/a LIPA ("LIPA") through 
its agent, Long Island Electric Utility Servco LLC ("Servco"), acting for and on its behalf. This Program will be administered by Agent’s affiliate, PSEG Long Island LLC 
(hereinafter referred to individually or collectively as “PSEG Long Island”), subject to these Application Terms and Conditions.</t>
    </r>
  </si>
  <si>
    <r>
      <rPr>
        <b/>
        <sz val="11"/>
        <color rgb="FFF0502D"/>
        <rFont val="Arial Narrow"/>
        <family val="2"/>
      </rPr>
      <t>Program Eligibility</t>
    </r>
    <r>
      <rPr>
        <sz val="11"/>
        <rFont val="Arial Narrow"/>
        <family val="2"/>
      </rPr>
      <t xml:space="preserve">
a. The Program is available to non-Residential customers of PSEG Long Island that are seeking to install electric vehicle charging stations with either an 
     existing, or new electric service in the PSEG Long Island Service Territory which includes Nassau and Suffolk counties, and a portion of Queens County 
      known as the Rockaways.
b. Applicants who have previously participated in the Program using a PSEG Long Island account will not be eligible to apply for an additional application tied to 
    that PSEG Long Island account. Applicants who have more than one (1) PSEG Long Island account can apply for each one and will receive a separate 
    incentive for each based on the scope of the project.
c. The following customers are ineligible to participate in the program:
     i. Customers who do not contribute towards the Distributed Energy Resource (DER) charge which can be found on such customer’s electric bill
     ii. Car Dealerships that will be utilizing the EV charging station for private access, and/or to exclusively charge inventory. PSEG Long Island has the right to 
         confirm scope of the project before a pre-approval is issued.
d. The proposed station must have started construction after the issuance of the July 16, 2020 Order (State of New York Public Service Commission 
     CASE 18-E-0138 – Proceeding on Motion of the Commission Regarding Electric Vehicle Supply Equipment and Infrastructure).
e. Applicants that are applying for EV charging stations that have been constructed within the past twelve (12) months can apply to this Program; however, 
     PSEG Long Island is not obligated to pre-approve their application just because the EV charging station is installed at time of application. Applicant would be 
     subject to the rule and Terms &amp; Conditions of the Program at time of application submission. </t>
    </r>
  </si>
  <si>
    <r>
      <rPr>
        <b/>
        <sz val="11"/>
        <color rgb="FFF0502D"/>
        <rFont val="Arial Narrow"/>
        <family val="2"/>
      </rPr>
      <t>Application</t>
    </r>
    <r>
      <rPr>
        <b/>
        <sz val="11"/>
        <rFont val="Arial Narrow"/>
        <family val="2"/>
      </rPr>
      <t xml:space="preserve">
</t>
    </r>
    <r>
      <rPr>
        <sz val="11"/>
        <rFont val="Arial Narrow"/>
        <family val="2"/>
      </rPr>
      <t>PSEG Long Island reserves the right to approve or reject applications based upon project eligibility, available funding remaining in the Program, 
and other criteria at its sole discretion.</t>
    </r>
  </si>
  <si>
    <r>
      <rPr>
        <b/>
        <sz val="11"/>
        <color rgb="FFF0502D"/>
        <rFont val="Arial Narrow"/>
        <family val="2"/>
      </rPr>
      <t>Data Requirements</t>
    </r>
    <r>
      <rPr>
        <b/>
        <sz val="11"/>
        <rFont val="Arial Narrow"/>
        <family val="2"/>
      </rPr>
      <t xml:space="preserve">
</t>
    </r>
    <r>
      <rPr>
        <sz val="11"/>
        <rFont val="Arial Narrow"/>
        <family val="2"/>
      </rPr>
      <t>a. PSEG Long Island requires Applicant provide data from the installed charger(s) for a minimum of five (5) years and choose from a list of Eligible Chargers 
    found under the EV Make Ready webpage Program Resources.
b. Required data includes:
     i. Station Billing Information
          1. 15-minute interval data
          2. Load profiles for the stations on the top 10 demand days of the year
          3. Utility bills for each station
     ii. Station Financial Information
          1. The fee structure for the station
          2. The total charging revenues for the station for the year
          3. The operating costs (maintenance and energy costs) for the year
     iii. Plug and Charging Session Data
          1. Daily number of charging sessions for the year
          2. Start and stop times of each charging session
     iv. Charge time for each vehicle during each charging session
          1. Peak KW per charging session
          2. Total kWh discharged per charging session
          3. Plug outage information (when outages occur)
     v. All customer complaints must be reported to PSEG Long Island. These complaints will be used to inform the ongoing improvement of the 
        Make-Ready Program and will not be made public.
c. Applicant must identify and use an approved network provider(s) during the entire five-year in-service requirement
d. Network providers shall provide PSEG Long Island’s Data Aggregator direct access to an online portal (or API) to retrieve station data.
e. Each Applicant will be required to demonstrate compliance with the five-year in-service requirement through electric vehicle supply or risk having 
    all incentive(s) clawed back by PSEG Long Island.
f. Applicant may change EV charging station to a different network provider, or swap out charging equipment providing notice of a pending change within 
   thirty (30) days of switching to a different network provider or equipment to PSEG Long Island and is on the Eligible Chargers List.
g. As part of the operation of equipment, the Applicant shall provide all data requested to PSEG Long Island and its Data Aggregator on a regular basis.
h. Applicant shall provide data to PSEG Long Island’s Data Aggregator for the duration of the five (5) years, free of charge.
    Data provided to PSEG Long Island will also be made available to the Data Aggregator, Long Island Power Authority and the New York Public Service 
    Commission on an ongoing basis.</t>
    </r>
  </si>
  <si>
    <r>
      <rPr>
        <b/>
        <sz val="11"/>
        <color rgb="FFF0502D"/>
        <rFont val="Arial Narrow"/>
        <family val="2"/>
      </rPr>
      <t>Incentive Guidelines</t>
    </r>
    <r>
      <rPr>
        <sz val="11"/>
        <rFont val="Arial Narrow"/>
        <family val="2"/>
      </rPr>
      <t xml:space="preserve">
a. Projects can be constructed at higher power (kW) levels, but incentives apply only up to the 2MW or 100KW limits for DCFC and Level 2 ports, respectively.
b. No entity (Site Owner, Customer or Developer) that owns the EV charging station(s) and receives incentives may receive more than 20% of the annual 
    incentive program budget for either DCFC or Level 2 (budgets treated separately).
c. Applicants can install a combination of Level 2 and DCFC chargers as part of their projects. You cannot install one (1) port of each charger type to meet 
    the minimum port count required. 
d. Incentives for each application are based on the following criteria:
     i. Eligibility tier (50%, 75%, 100%)
     ii. Utility Side Make Ready (USMR) costs
     iii. Customer Side Make Ready (CSMR) costs
     iv. Number of ports installed for each charger type
     v. Location caps (if applicable)
e. Customer Side Make Ready (CSMR) Cost Cap
     i. Level 2 Projects
          1. Minimum 2 ports per project
          2. There is no minimum power output (kW) per charger for Level 2
          3. 50% Tier:  up to $3,000 per port (excludes Car Dealerships)
          4. 75% Tier:  up to $5,000 per port
          5. 100% Tier: up to $6,500 per port
     ii. DCFC Projects
          1. Minimum 2 ports per project
          2. Minimum power output (kW) per charger is set at one-hundred (100) kW each (with power sharing allowed for chargers that have more than one port)
          3. 50% Tier:  up to $20,000 per port (excludes Car Dealerships)
          4. 75% Tier:  up to $50,000 per port
          5. 100% Tier:  up to $65,000 per port
f. Utility Side Make Ready (USMR) Cost Cap  
     i. Level 2 projects, up to $20,000 in USMR coverage for service upgrades/new service. USMR costs are identified in the Charge Letter issued by PSEG Long Island. 
    ii. DCFC projects, up to $100,000 in USMR coverage for service upgrades/new service. USMR costs are identified in the Charge Letter issued by PSEG Long Island.
   iii. Applicant is responsible to pay up front for the USMR costs (also referred to as the Charge Letter) and will be reimbursed (if applicable), 
        based on the pre-approved amounts found in their Pre-Approval letter at the time of project closeout.  
    iv. Location Caps
          1. Multi-family incentive cap: $100,000 per project (Applicable for both Level 2 and DCFC projects)
Applicants may apply to PSEG Long Island to request a waiver from the incentive caps on a per project basis. Approval of that waiver should consider the merit 
of the project, combined with whether extenuating and unavoidable cost circumstances apply.</t>
    </r>
  </si>
  <si>
    <r>
      <rPr>
        <b/>
        <sz val="11"/>
        <color rgb="FFF0502D"/>
        <rFont val="Arial Narrow"/>
        <family val="2"/>
      </rPr>
      <t>EV Charging Station Accessibility Requirements</t>
    </r>
    <r>
      <rPr>
        <sz val="11"/>
        <rFont val="Arial Narrow"/>
        <family val="2"/>
      </rPr>
      <t xml:space="preserve">
a. Public Locations:
     i. To qualify for the 75% or 100% tier, the proposed charging stations must be in a public parking area that is available 24/7 without any restriction to access. 
        The parking lot may be a fee-free parking lot or a paid municipal parking lot but must be accessible to all public customers without restriction.
     ii. To qualify for the 100% tier, the EV charging station must meet all the requirements of the 75% tier, and in addition, be located within 
         a Disadvantaged Community (DAC).
     iii. Public EV charging stations that require payment must accept one universal form of payment method. Public EV charging stations that will charge users 
          a fee and cannot accept a universal form of payment will be deemed a private location, which would qualify for the 50% tier.
          1. Universal Form of Payment: For public charging stations that will charge users a fee for use, at least one universal form of payment method must be 
              accepted with 24/7 availability. Universal forms of payment include credit card readers, tap-to-pay, QR code that takes users to a payment site 
              (without requiring to download a mobile application), toll-free phone number, or cash payment.
b. Private Locations
      i. An EV charging station situated in a private parking lot, including those where access to the EV charging station is not available 24/7, in workplace 
        parking (where parking is limited to employees only and not the general public) or private pay-to-park lots, would qualify for the 50% tier.
     ii. Private use locations that only allow access to certain users, or has site-specific physical access restrictions (such as a gate or time restricted access). 
         This can include workplace, exclusive parking facilities, etc.
     iii. Private locations are not obligated to offer universal forms of payment.</t>
    </r>
  </si>
  <si>
    <r>
      <rPr>
        <b/>
        <sz val="11"/>
        <color rgb="FFF0502D"/>
        <rFont val="Arial Narrow"/>
        <family val="2"/>
      </rPr>
      <t xml:space="preserve">Permitting &amp; Compliances
</t>
    </r>
    <r>
      <rPr>
        <sz val="11"/>
        <rFont val="Arial Narrow"/>
        <family val="2"/>
      </rPr>
      <t>a. Applicant agrees to seek any required permits and meet any specifications or compliances by the applicable village, town, county, state, and federal 
    level legal requirements where the EV Charging Station shall be located.</t>
    </r>
  </si>
  <si>
    <r>
      <rPr>
        <b/>
        <sz val="11"/>
        <color rgb="FFF0502D"/>
        <rFont val="Arial Narrow"/>
        <family val="2"/>
      </rPr>
      <t>Monitoring and Evaluation Follow-Up Visits</t>
    </r>
    <r>
      <rPr>
        <b/>
        <sz val="11"/>
        <rFont val="Arial Narrow"/>
        <family val="2"/>
      </rPr>
      <t xml:space="preserve">
</t>
    </r>
    <r>
      <rPr>
        <sz val="11"/>
        <rFont val="Arial Narrow"/>
        <family val="2"/>
      </rPr>
      <t>a. PSEG Long Island reserves the right to make a reasonable number of installation follow-up visits to proposed site address during the 60 months following 
    the actual completion date noted on this Application. Such visit(s) are not meant to inconvenience the Customer or Site Owner, and the Customer and Site Owner 
    agree to provide access within a reasonable timeframe of receiving the request for a follow up visit.</t>
    </r>
  </si>
  <si>
    <r>
      <rPr>
        <b/>
        <sz val="11"/>
        <color rgb="FFF0502D"/>
        <rFont val="Arial Narrow"/>
        <family val="2"/>
      </rPr>
      <t>PSEG Long Island Obligations</t>
    </r>
    <r>
      <rPr>
        <sz val="11"/>
        <rFont val="Arial Narrow"/>
        <family val="2"/>
      </rPr>
      <t xml:space="preserve">
a. PSEG Long Island reserves the right to approve or disapprove applications based upon project eligibility and other criteria at its discretion.
b. PSEG Long Island will review Applicants application and all documents provided at time of application and respond with any outstanding issues, 
    next steps, and/or issue pre-approval if project qualifies
c. PSEG Long Island will issue Pre-Approval letter and address to the entity that will be receiving the Program incentives based on the information provided in 
    Applicants application. Applicants can notify PSEG Long Island if the expiration date set in the Pre-Approval letter is beyond the date that the Applicant anticipates 
    the EV charging station to be installed by. Applicant must notify PSEG Long Island before the expiration date and have a valid reason to request extension of the
    pre-approval date. PSEG Long Island reserves the right to approve or reject Applicants request. 
d. For Applicants that require USMR work (if applicable), PSEG Long Island will complete the USMR work once the Charge Letter has been paid in full. 
    Applicant may be required to construct all CSMR before USMR work is completed and for the EV Charging station to be energized.
e. Once all closeout documentation has been submitted by PSEG Long Island and all documentation has been verified as being complete, Applicant should 
    expect to receive their incentive within four (4) to six (6) weeks. Closeout may also include:
     i. Construction/renovation of the EV charging station is completed; 
     ii. PSEG Long Island’s Data Aggregator has verified a connection with the EV charging station;
     iii. PSEG Long Island requires a final invoice, signed project completion form (by both Contractor and Customer), site checklist, W9 form 
          (for entity receiving incentives), and signed pre-approval letter (by applicant) is submitted as part of closeout; and 
     iv. Verifying necessary easements and permits from Town or AHJ are acquired.</t>
    </r>
  </si>
  <si>
    <r>
      <rPr>
        <b/>
        <sz val="11"/>
        <color rgb="FFF0502D"/>
        <rFont val="Arial Narrow"/>
        <family val="2"/>
      </rPr>
      <t>Applicant Obligations</t>
    </r>
    <r>
      <rPr>
        <sz val="11"/>
        <rFont val="Arial Narrow"/>
        <family val="2"/>
      </rPr>
      <t xml:space="preserve">
a. Applicant is responsible for providing the most accurate information pertaining to their application at time of submission. If PSEG Long Island has reason
    to believe that information provided in Applicants application is not accurate, this could result in rejection of application, or nullifying pre-approval letter issued 
    by PSEG Long Island.
b. Applicant is responsible to provide all documentation that PSEG Long Island requires as part of application submission, and closeout before the project 
    can receive any incentive commitment or incentive issued.
c. Applicant is responsible for securing and recording Site Owner easement agreements for any make-ready infrastructure prior to construction and permits 
    applicable with the authority having jurisdiction (AHJ) or Town where the EV charging station is installed. Evidence of recording of the easements in the 
    appropriate office of the County Clerk or Register of Deeds may be required.
d. Applicant must meet all obligations and requirements set forth in the Terms &amp; Conditions
e. Once Applicant’s project is pre-approved by PSEG Long Island, Applicant must notify PSEG Long Island, in writing, when the EV charging station(s) is fully 
    constructed and installed. Applicant must ensure that the installation is completed before the expiration date of the Pre-Approval letter. Failure to do so can 
    result in having their project cancelled and would have to re-apply to the Program.
f. Applicant must provide charging session data from the EV charging station(s) installed for a minimum of five (5) years. If Applicant needs to swap out any of 
   the installed chargers, which would cause PSEG Long Island to no longer be able to receive data from any of the chargers, they must notify PSEG Long Island 
   within thirty (30) days of this change to ensure that the new chargers can send data as required. Failure to provide data to PSEG Long Island in this five (5) year 
   timeframe can result in clawback of the incentive issued by PSEG Long Island for your project.
g. Applicants going through the Lease Model must meet all obligations set within the Lease Agreement
h. The benefits conferred upon the Applicant through participation in this program may be taxable by the federal, state, and local government. The Applicant is 
     responsible for declaring any benefits and paying any associated taxes.</t>
    </r>
  </si>
  <si>
    <r>
      <rPr>
        <b/>
        <sz val="11"/>
        <color rgb="FFF0502D"/>
        <rFont val="Arial Narrow"/>
        <family val="2"/>
      </rPr>
      <t xml:space="preserve">Pre-Approval Letter </t>
    </r>
    <r>
      <rPr>
        <b/>
        <sz val="11"/>
        <rFont val="Arial Narrow"/>
        <family val="2"/>
      </rPr>
      <t xml:space="preserve">
</t>
    </r>
    <r>
      <rPr>
        <sz val="11"/>
        <rFont val="Arial Narrow"/>
        <family val="2"/>
      </rPr>
      <t>a. After an application is approved by PSEG Long Island’s authorized representative, the Applicant will receive written notification via email of the pre-approved 
   incentive amount. The customer-side make-ready work and the electric vehicle supply equipment must be fully installed and operational to qualify for incentives. 
   Any equipment installation done prior to the issuance of PSEG Long Island’s written authorization runs the risk of potentially being deemed an unauthorized 
   installation and PSEG Long Island will have no obligation to pay the incentives.
b. Applicant must sign pre-approval letter issued by PSEG Long Island, and send a copy back to PSEG Long Island via email to PSEG-LI-EVMakeReady@pseg.com 
    and indicate that they will be going through with the installation of the EV charging station.
c. The pre-approval letter provides a commitment of incentive funds towards your application and is bound to the terms and conditions (T&amp;Cs) at the time of 
    application. Applicant would not be subject to changes to the Program’s T&amp;Cs if they are changed at a future date.</t>
    </r>
  </si>
  <si>
    <r>
      <rPr>
        <b/>
        <sz val="11"/>
        <color rgb="FFF0502D"/>
        <rFont val="Arial Narrow"/>
        <family val="2"/>
      </rPr>
      <t xml:space="preserve">Closeout Process
</t>
    </r>
    <r>
      <rPr>
        <sz val="11"/>
        <rFont val="Arial Narrow"/>
        <family val="2"/>
      </rPr>
      <t>a. When Applicant has fully constructed the EV charging station, Applicant will notify PSEG Long Island and submit the following documents as part of the closeout:
     i. Project Completion Form – Form must be signed by both the Contractor and Customer;
     ii. Site Inspection Checklist;
     iii. Photos of the EV Charging Station – Must be clearly legible include photos of the installation of all charger(s) installed, CSMR equipment installed, and 
          serial numbers associated with the charger(s);
     iv. W9 Form (if not provided at time of application submission); and 
     v. Final invoice(s) showing that it has been fully paid for by Applicant. 
b. PSEG Long Island may refuse to pay incentives if it is unable to establish a connection with the EV charging station through its Data Aggregator.
c. PSEG Long Island may require copies of the construction specifications provided to the construction/installation contractors for certain projects. PSEG Long Island 
   may refuse to pay incentives if the specifications do not adequately show it is for the installation of the customer-side make-ready infrastructure consistent with 
   good engineering design practices. Applicant will, upon request by PSEG Long Island, provide a copy of the as built drawings and equipment submittals 
   for the EV charging station. 
d. Applicant must provide copies of all invoices (including itemization of all materials, labor, and equipment discounts as specified by PSEG Long Island) 
    reflecting the costs of purchasing and installing the customer-side make-ready infrastructure. PSEG Long Island may require invoices from Developer’s 
    contractor to determine the price paid by the contractor. PSEG Long Island may refuse to pay incentives if the invoices do not clearly identify costs that are 
    eligible and ineligible for make-ready incentives.
e. If applicable, Applicant must show proof of payment towards the USMR costs. PSEG Long Island may refuse to reimburse customer for their USMR costs 
    if the applicant fails to provide proof.</t>
    </r>
  </si>
  <si>
    <r>
      <rPr>
        <b/>
        <sz val="11"/>
        <color rgb="FFF0502D"/>
        <rFont val="Arial Narrow"/>
        <family val="2"/>
      </rPr>
      <t>Station Ownership</t>
    </r>
    <r>
      <rPr>
        <b/>
        <sz val="11"/>
        <rFont val="Arial Narrow"/>
        <family val="2"/>
      </rPr>
      <t xml:space="preserve">
</t>
    </r>
    <r>
      <rPr>
        <sz val="11"/>
        <rFont val="Arial Narrow"/>
        <family val="2"/>
      </rPr>
      <t>a. If the ownership of the station changes during the five (5) years of operational requirements to provide PSEG Long Island and its Data Aggregator the required 
    data reporting, the Applicant must notify, in writing, PSEG Long Island of the change and contact information for the successor station owner. All obligations of 
    the Application terms and conditions will be transferred to the successor station owner.</t>
    </r>
  </si>
  <si>
    <r>
      <rPr>
        <b/>
        <sz val="11"/>
        <color rgb="FFF0502D"/>
        <rFont val="Arial Narrow"/>
        <family val="2"/>
      </rPr>
      <t>Termination</t>
    </r>
    <r>
      <rPr>
        <sz val="11"/>
        <rFont val="Arial Narrow"/>
        <family val="2"/>
      </rPr>
      <t xml:space="preserve">
a. PSEG Long Island may, in its sole discretion, at any time and without notice, terminate Applicant’s application if the Applicant fails to comply with the terms 
    and conditions of this Application.
b. PSEG Long Island shall at all times have the right, without prejudice, to terminate the Application, in whole or in part, for its convenience by giving written 
    notice to Applicant. The written notice shall state the extent and effective date of the termination.
c. PSEG Long Island shall at all times have the right, to terminate the Program, without notice to Program participants.
d. If PSEG Long Island or the Applicant terminates this Agreement or the Applicant fails to comply with the Terms &amp; Conditions set forth in this application, the 
    Applicant shall be solely responsible for reimbursing PSEG Long Island for any incentives issued associated with the installation costs for the make-ready infrastructure.</t>
    </r>
  </si>
  <si>
    <r>
      <rPr>
        <b/>
        <sz val="11"/>
        <color rgb="FFF0502D"/>
        <rFont val="Arial Narrow"/>
        <family val="2"/>
      </rPr>
      <t>Confidentiality</t>
    </r>
    <r>
      <rPr>
        <sz val="11"/>
        <rFont val="Arial Narrow"/>
        <family val="2"/>
      </rPr>
      <t xml:space="preserve">
a. PSEG Long Island, and its agents will exchange data related to your identity solely for the purposes of fulfilling their obligations under the Program; and to 
    summarize the results of the Program in publicly-available studies, provided that any data included in such studies will be anonymized such that you 
    are not individually identifiable.</t>
    </r>
  </si>
  <si>
    <r>
      <rPr>
        <b/>
        <sz val="11"/>
        <color rgb="FFF0502D"/>
        <rFont val="Arial Narrow"/>
        <family val="2"/>
      </rPr>
      <t xml:space="preserve">Limitation of Liability and Indemnification </t>
    </r>
    <r>
      <rPr>
        <b/>
        <sz val="11"/>
        <rFont val="Arial Narrow"/>
        <family val="2"/>
      </rPr>
      <t xml:space="preserve">
</t>
    </r>
    <r>
      <rPr>
        <sz val="11"/>
        <rFont val="Arial Narrow"/>
        <family val="2"/>
      </rPr>
      <t>a. LIPA, Servoc, PSEG Long Island’s repspective liability is limited to payment of the approved incentives for the purchase and installation of equipment 
    associated with preparing a site to install EV chargers within LIPA’s Service Area in accordance with this Application.
b. NEITHER LIPA, SERVCO, PSEG LONG ISLAND, NOR ITS RESPECTIVE AFFILIATES, SUBSIDIARIES, MANAGERS, EMPLOYEES, CONSULTANTS, 
   AGENTS AND CONTRACTORS (“PSEG LONG ISLAND PARTIES”) SHALL BE LIABLE TO THE APPLICANT, DEVELOPER, SITE OWNER, OR CUSTOMER 
   FOR ANY CLAIMS OR SUITS OF ANY KIND (WHETHER BASED UPON CONTRACT, TORT, INCLUDING NEGLIGENCE, WARRANTY, STRICT LIABILITY OR 
   OTHERWISE) FOR ANY LOSSES, DAMAGES, COST OR EXPENSES OF ANY KIND ARISING OUT OF, OR CAUSED BY ANY ACTIVITIES ASSOCIATED WITH 
   THIS APPLICATION OR THE PROGRAM. PSEG LONG ISLAND AND PSEG LONG ISLAND PARTIES SHALL NOT BE LIABLE FOR ANY SPECIAL, INDIRECT, 
   INCIDENTAL, PUNITIVE OR CONSEQUENTIAL LOSSES, DAMAGES, COSTS OR EXPENSES.
c. The Applicant, Contractor, Customer, and Site Owner shall defend, protect, indemnify, and hold harmless LIPA, Servco and PSEG Long Island, and the 
     PSEG Long Island Parties including all successor agents and employees from and against all claims, liens, lien claims, suits, proceedings, liabilities, losses, 
    damages, judgments, penalties, injuries, causes of action, costs and expenses (including, without limitation, attorney’s fees and expenses) imposed upon or 
    incurred by or assessed against PSEG Long Island, and the PSEG Long Island Parties resulting from, arising out of, or relating to the Program and this Application.</t>
    </r>
  </si>
  <si>
    <r>
      <rPr>
        <b/>
        <sz val="11"/>
        <color rgb="FFF0502D"/>
        <rFont val="Arial Narrow"/>
        <family val="2"/>
      </rPr>
      <t>No Warranties</t>
    </r>
    <r>
      <rPr>
        <b/>
        <sz val="11"/>
        <rFont val="Arial Narrow"/>
        <family val="2"/>
      </rPr>
      <t xml:space="preserve">
</t>
    </r>
    <r>
      <rPr>
        <sz val="11"/>
        <rFont val="Arial Narrow"/>
        <family val="2"/>
      </rPr>
      <t>a. PSEG Long Island does not endorse, guarantee, or warrant any particular manufacturer or product, and PSEG Long Island provides no warranties, 
   expressed or implied, for any products or services.
b. The Applicant acknowledges that neither PSEG Long Island nor any of the PSEG Long Island Parties are responsible for assuring that the design, engineering, 
   and construction of the EV Charging Station including the electric vehicle supply equipment, or electrical equipment is proper or complies with any particular laws 
   (including patent laws), codes, or industry standards. PSEG Long Island does not make any representations of any kind regarding the adequacy or safety of 
   customer side make-ready (CSMR) infrastructure.</t>
    </r>
  </si>
  <si>
    <r>
      <rPr>
        <b/>
        <sz val="11"/>
        <color rgb="FFF0502D"/>
        <rFont val="Arial Narrow"/>
        <family val="2"/>
      </rPr>
      <t>Removal of Equipment</t>
    </r>
    <r>
      <rPr>
        <sz val="11"/>
        <rFont val="Arial Narrow"/>
        <family val="2"/>
      </rPr>
      <t xml:space="preserve">
a.The Applicant agrees, as a condition of participation in the Program, to remove and dispose of all equipment in accordance with all laws, rules, and regulations 
   should they be removed at any time during the in-service term. The Applicant agrees to pay the cost to remove the customer side make-ready and electric vehicle 
   supply equipment should they be required to be removed.</t>
    </r>
  </si>
  <si>
    <r>
      <rPr>
        <b/>
        <sz val="11"/>
        <color rgb="FFF0502D"/>
        <rFont val="Arial Narrow"/>
        <family val="2"/>
      </rPr>
      <t>Changes in the Program</t>
    </r>
    <r>
      <rPr>
        <b/>
        <sz val="11"/>
        <rFont val="Arial Narrow"/>
        <family val="2"/>
      </rPr>
      <t xml:space="preserve">
</t>
    </r>
    <r>
      <rPr>
        <sz val="11"/>
        <rFont val="Arial Narrow"/>
        <family val="2"/>
      </rPr>
      <t>a. PSEG Long Island may change the program and the Terms and Conditions at any time without notice. PSEG Long Island, however, will process pre-approved 
   applications, to completion under the Application Terms and Conditions in effect at the time of the pre-approval.
b. PSEG Long Island reserves the right, for any reason, to stop pre-approving program applications at any time without notice. In particular, PSEG Long Island 
   is not obligated to pre-approve any application for an incentive that may result in PSEG Long Island exceeding its program budget.
c. The program described in the Application may be altered, suspended, or canceled by PSEG Long Island at any time without prior notice. Under such circumstances, 
    the Applicant is not entitled to any program benefits in excess of those approved prior to such action by PSEG Long Island. Submission of a completed application 
    does not entitle the Applicant to program participation. Entitlement to program participation can only occur after PSEG Long Island has signed a copy of the 
    application and granted pre-approval.</t>
    </r>
  </si>
  <si>
    <r>
      <rPr>
        <b/>
        <sz val="11"/>
        <color rgb="FFF0502D"/>
        <rFont val="Arial Narrow"/>
        <family val="2"/>
      </rPr>
      <t>Miscellaneous</t>
    </r>
    <r>
      <rPr>
        <b/>
        <sz val="11"/>
        <rFont val="Arial Narrow"/>
        <family val="2"/>
      </rPr>
      <t xml:space="preserve">
</t>
    </r>
    <r>
      <rPr>
        <sz val="11"/>
        <rFont val="Arial Narrow"/>
        <family val="2"/>
      </rPr>
      <t>a. By providing a telephone number and email address, you are giving consent to be contacted at that number/email.
b. These Application Terms and Conditions and program requirements outline the conditions under which PSEG Long Island will pay incentives. 
    These Application Terms and Conditions are subject to change at PSEG Long Island’s discretion without prior notice.
c. If any provision of the Application Terms and Conditions is deemed invalid by any court or administrative body having jurisdiction, such ruling shall not 
    invalidate any other provision, and the remaining Terms and Conditions shall remain in full force and effect in accordance with their terms.
d. The Applicant’s acceptance of final payment releases LIPA, Servco and PSEG Long Island from all claims and liabilities to the Applicant, and its representatives or assigns.</t>
    </r>
  </si>
  <si>
    <t>Updated with Final May T7C's Update</t>
  </si>
  <si>
    <t>V2.0_D7</t>
  </si>
  <si>
    <t>5.29.25</t>
  </si>
  <si>
    <t>FP incetive fixed</t>
  </si>
  <si>
    <t>USMR cost cap logic fixed</t>
  </si>
  <si>
    <t>V2.0_D8</t>
  </si>
  <si>
    <t>2.0</t>
  </si>
  <si>
    <t>5.30.25</t>
  </si>
  <si>
    <t>Locked and Final - 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</si>
</sst>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00"/>
    <numFmt numFmtId="165" formatCode="[&lt;=9999999]###\-####;\(###\)\ ###\-####"/>
    <numFmt numFmtId="166" formatCode="_(&quot;$&quot;* #,##0_);_(&quot;$&quot;* \(#,##0\);_(&quot;$&quot;* &quot;-&quot;??_);_(@_)"/>
    <numFmt numFmtId="167" formatCode="_(* #,##0_);_(* \(#,##0\);_(* &quot;-&quot;??_);_(@_)"/>
    <numFmt numFmtId="168" formatCode="[$-409]mmmm\ d\,\ yyyy;@"/>
    <numFmt numFmtId="169" formatCode="[$-409]m/d/yy\ h:mm\ AM/PM;@"/>
    <numFmt numFmtId="170" formatCode="[$-409]d\-mmm\-yy;@"/>
    <numFmt numFmtId="171" formatCode="&quot;$&quot;#,##0"/>
  </numFmts>
  <fonts count="151" x14ac:knownFonts="1">
    <font>
      <sz val="11"/>
      <color theme="1"/>
      <name val="Calibri"/>
      <family val="2"/>
      <scheme val="minor"/>
    </font>
    <font>
      <sz val="11"/>
      <color indexed="8"/>
      <name val="Calibri"/>
      <family val="2"/>
    </font>
    <font>
      <sz val="11"/>
      <name val="Arial Narrow"/>
      <family val="2"/>
    </font>
    <font>
      <sz val="9"/>
      <name val="Arial Narrow"/>
      <family val="2"/>
    </font>
    <font>
      <sz val="10"/>
      <name val="Arial Narrow"/>
      <family val="2"/>
    </font>
    <font>
      <i/>
      <sz val="11"/>
      <name val="Arial Narrow"/>
      <family val="2"/>
    </font>
    <font>
      <i/>
      <sz val="10"/>
      <name val="Arial Narrow"/>
      <family val="2"/>
    </font>
    <font>
      <b/>
      <sz val="18"/>
      <name val="Arial Narrow"/>
      <family val="2"/>
    </font>
    <font>
      <b/>
      <sz val="24"/>
      <name val="Arial Narrow"/>
      <family val="2"/>
    </font>
    <font>
      <sz val="10"/>
      <name val="Arial"/>
      <family val="2"/>
    </font>
    <font>
      <sz val="11"/>
      <color indexed="8"/>
      <name val="Calibri"/>
      <family val="2"/>
    </font>
    <font>
      <i/>
      <sz val="18"/>
      <name val="Times New Roman"/>
      <family val="1"/>
    </font>
    <font>
      <b/>
      <sz val="11"/>
      <name val="Arial Narrow"/>
      <family val="2"/>
    </font>
    <font>
      <b/>
      <sz val="7"/>
      <name val="Arial Narrow"/>
      <family val="2"/>
    </font>
    <font>
      <sz val="7"/>
      <name val="Arial Narrow"/>
      <family val="2"/>
    </font>
    <font>
      <sz val="6"/>
      <name val="Arial Narrow"/>
      <family val="2"/>
    </font>
    <font>
      <b/>
      <sz val="11"/>
      <name val="Times New Roman"/>
      <family val="1"/>
    </font>
    <font>
      <sz val="12"/>
      <color indexed="8"/>
      <name val="Arial Narrow"/>
      <family val="2"/>
    </font>
    <font>
      <sz val="9"/>
      <color indexed="8"/>
      <name val="Arial Narrow"/>
      <family val="2"/>
    </font>
    <font>
      <b/>
      <sz val="12"/>
      <name val="Arial Narrow"/>
      <family val="2"/>
    </font>
    <font>
      <b/>
      <sz val="10"/>
      <color indexed="8"/>
      <name val="Arial Narrow"/>
      <family val="2"/>
    </font>
    <font>
      <b/>
      <sz val="9"/>
      <color indexed="8"/>
      <name val="Arial Narrow"/>
      <family val="2"/>
    </font>
    <font>
      <b/>
      <i/>
      <sz val="10"/>
      <color indexed="8"/>
      <name val="Arial Narrow"/>
      <family val="2"/>
    </font>
    <font>
      <sz val="14"/>
      <name val="Arial Narrow"/>
      <family val="2"/>
    </font>
    <font>
      <i/>
      <sz val="10"/>
      <color indexed="8"/>
      <name val="Arial Narrow"/>
      <family val="2"/>
    </font>
    <font>
      <i/>
      <sz val="17"/>
      <name val="Arial Narrow"/>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u/>
      <sz val="11"/>
      <color theme="10"/>
      <name val="Calibri"/>
      <family val="2"/>
      <scheme val="minor"/>
    </font>
    <font>
      <u/>
      <sz val="14.3"/>
      <color theme="10"/>
      <name val="Calibri"/>
      <family val="2"/>
    </font>
    <font>
      <b/>
      <sz val="11"/>
      <color theme="1"/>
      <name val="Calibri"/>
      <family val="2"/>
      <scheme val="minor"/>
    </font>
    <font>
      <sz val="11"/>
      <color rgb="FFFF0000"/>
      <name val="Calibri"/>
      <family val="2"/>
      <scheme val="minor"/>
    </font>
    <font>
      <sz val="11"/>
      <color theme="1"/>
      <name val="Arial Narrow"/>
      <family val="2"/>
    </font>
    <font>
      <i/>
      <sz val="18"/>
      <color rgb="FFF85208"/>
      <name val="Times New Roman"/>
      <family val="1"/>
    </font>
    <font>
      <i/>
      <sz val="18"/>
      <color theme="0"/>
      <name val="Times New Roman"/>
      <family val="1"/>
    </font>
    <font>
      <b/>
      <sz val="24"/>
      <color theme="0"/>
      <name val="Times New Roman"/>
      <family val="1"/>
    </font>
    <font>
      <sz val="11"/>
      <name val="Calibri"/>
      <family val="2"/>
      <scheme val="minor"/>
    </font>
    <font>
      <b/>
      <sz val="11"/>
      <color theme="1"/>
      <name val="Arial Narrow"/>
      <family val="2"/>
    </font>
    <font>
      <b/>
      <sz val="10"/>
      <color theme="1"/>
      <name val="Arial Narrow"/>
      <family val="2"/>
    </font>
    <font>
      <b/>
      <sz val="9"/>
      <color theme="1"/>
      <name val="Arial Narrow"/>
      <family val="2"/>
    </font>
    <font>
      <sz val="9"/>
      <color theme="1"/>
      <name val="Arial Narrow"/>
      <family val="2"/>
    </font>
    <font>
      <b/>
      <u/>
      <sz val="11"/>
      <color theme="1"/>
      <name val="Calibri"/>
      <family val="2"/>
      <scheme val="minor"/>
    </font>
    <font>
      <sz val="8"/>
      <color theme="1"/>
      <name val="Arial Narrow"/>
      <family val="2"/>
    </font>
    <font>
      <sz val="14"/>
      <color theme="1"/>
      <name val="Calibri"/>
      <family val="2"/>
      <scheme val="minor"/>
    </font>
    <font>
      <sz val="14"/>
      <color theme="1"/>
      <name val="Arial Narrow"/>
      <family val="2"/>
    </font>
    <font>
      <b/>
      <sz val="18"/>
      <color rgb="FF0070C0"/>
      <name val="Calibri"/>
      <family val="2"/>
      <scheme val="minor"/>
    </font>
    <font>
      <sz val="11"/>
      <color rgb="FFF85208"/>
      <name val="Calibri"/>
      <family val="2"/>
      <scheme val="minor"/>
    </font>
    <font>
      <i/>
      <sz val="10"/>
      <color theme="1"/>
      <name val="Arial Narrow"/>
      <family val="2"/>
    </font>
    <font>
      <sz val="12"/>
      <color theme="1"/>
      <name val="Arial Narrow"/>
      <family val="2"/>
    </font>
    <font>
      <b/>
      <sz val="14"/>
      <color theme="1"/>
      <name val="Calibri"/>
      <family val="2"/>
      <scheme val="minor"/>
    </font>
    <font>
      <b/>
      <sz val="14"/>
      <color rgb="FFF85208"/>
      <name val="Arial Narrow"/>
      <family val="2"/>
    </font>
    <font>
      <i/>
      <sz val="11"/>
      <color theme="1"/>
      <name val="Arial Narrow"/>
      <family val="2"/>
    </font>
    <font>
      <i/>
      <sz val="9"/>
      <color theme="1"/>
      <name val="Arial Narrow"/>
      <family val="2"/>
    </font>
    <font>
      <sz val="22"/>
      <color theme="1"/>
      <name val="Arial Narrow"/>
      <family val="2"/>
    </font>
    <font>
      <i/>
      <sz val="18"/>
      <color theme="0"/>
      <name val="Arial Narrow"/>
      <family val="2"/>
    </font>
    <font>
      <i/>
      <sz val="18"/>
      <color theme="1"/>
      <name val="Arial Narrow"/>
      <family val="2"/>
    </font>
    <font>
      <b/>
      <sz val="14"/>
      <color rgb="FF0054CC"/>
      <name val="Arial Narrow"/>
      <family val="2"/>
    </font>
    <font>
      <i/>
      <sz val="12"/>
      <color theme="1"/>
      <name val="Arial Narrow"/>
      <family val="2"/>
    </font>
    <font>
      <sz val="6"/>
      <color theme="1"/>
      <name val="Arial Narrow"/>
      <family val="2"/>
    </font>
    <font>
      <sz val="10"/>
      <color theme="1"/>
      <name val="Arial Narrow"/>
      <family val="2"/>
    </font>
    <font>
      <b/>
      <sz val="14"/>
      <color theme="0"/>
      <name val="Arial Narrow"/>
      <family val="2"/>
    </font>
    <font>
      <b/>
      <strike/>
      <sz val="10"/>
      <color rgb="FFFF0000"/>
      <name val="Arial Narrow"/>
      <family val="2"/>
    </font>
    <font>
      <b/>
      <sz val="12"/>
      <color rgb="FFFF0000"/>
      <name val="Calibri"/>
      <family val="2"/>
      <scheme val="minor"/>
    </font>
    <font>
      <b/>
      <sz val="24"/>
      <color rgb="FF002060"/>
      <name val="Calibri"/>
      <family val="2"/>
      <scheme val="minor"/>
    </font>
    <font>
      <b/>
      <sz val="20"/>
      <color theme="0"/>
      <name val="Calibri"/>
      <family val="2"/>
      <scheme val="minor"/>
    </font>
    <font>
      <i/>
      <sz val="12"/>
      <name val="Arial Narrow"/>
      <family val="2"/>
    </font>
    <font>
      <vertAlign val="subscript"/>
      <sz val="10"/>
      <color theme="1"/>
      <name val="Arial Narrow"/>
      <family val="2"/>
    </font>
    <font>
      <sz val="12"/>
      <color theme="1"/>
      <name val="Calibri"/>
      <family val="2"/>
      <scheme val="minor"/>
    </font>
    <font>
      <u/>
      <sz val="11"/>
      <color theme="10"/>
      <name val="Arial Narrow"/>
      <family val="2"/>
    </font>
    <font>
      <sz val="8"/>
      <name val="Calibri"/>
      <family val="2"/>
      <scheme val="minor"/>
    </font>
    <font>
      <b/>
      <i/>
      <sz val="16"/>
      <color rgb="FFF85208"/>
      <name val="Arial Narrow"/>
      <family val="2"/>
    </font>
    <font>
      <b/>
      <sz val="22"/>
      <color theme="0"/>
      <name val="Arial Narrow"/>
      <family val="2"/>
    </font>
    <font>
      <sz val="12"/>
      <name val="Arial Narrow"/>
      <family val="2"/>
    </font>
    <font>
      <sz val="12"/>
      <color indexed="8"/>
      <name val="Calibri"/>
      <family val="2"/>
    </font>
    <font>
      <b/>
      <sz val="13"/>
      <name val="Arial Narrow"/>
      <family val="2"/>
    </font>
    <font>
      <sz val="13"/>
      <color theme="1"/>
      <name val="Calibri"/>
      <family val="2"/>
      <scheme val="minor"/>
    </font>
    <font>
      <sz val="22"/>
      <color rgb="FFFF0000"/>
      <name val="Arial Narrow"/>
      <family val="2"/>
    </font>
    <font>
      <sz val="22"/>
      <color theme="0"/>
      <name val="Arial Narrow"/>
      <family val="2"/>
    </font>
    <font>
      <b/>
      <sz val="28"/>
      <color theme="0"/>
      <name val="Times New Roman"/>
      <family val="1"/>
    </font>
    <font>
      <sz val="28"/>
      <color theme="0"/>
      <name val="Times New Roman"/>
      <family val="1"/>
    </font>
    <font>
      <i/>
      <sz val="16"/>
      <color theme="0"/>
      <name val="Times New Roman"/>
      <family val="1"/>
    </font>
    <font>
      <b/>
      <sz val="12"/>
      <color indexed="8"/>
      <name val="Arial Narrow"/>
      <family val="2"/>
    </font>
    <font>
      <i/>
      <sz val="16"/>
      <color theme="1"/>
      <name val="Times New Roman"/>
      <family val="1"/>
    </font>
    <font>
      <i/>
      <sz val="22"/>
      <color theme="0"/>
      <name val="Times New Roman"/>
      <family val="1"/>
    </font>
    <font>
      <i/>
      <sz val="20"/>
      <color theme="0"/>
      <name val="Times New Roman"/>
      <family val="1"/>
    </font>
    <font>
      <b/>
      <i/>
      <sz val="12"/>
      <color theme="0"/>
      <name val="Calibri"/>
      <family val="2"/>
      <scheme val="minor"/>
    </font>
    <font>
      <i/>
      <sz val="20"/>
      <color theme="9" tint="-0.249977111117893"/>
      <name val="Times New Roman"/>
      <family val="1"/>
    </font>
    <font>
      <b/>
      <sz val="8"/>
      <color theme="5"/>
      <name val="Arial Narrow"/>
      <family val="2"/>
    </font>
    <font>
      <b/>
      <sz val="14"/>
      <color indexed="8"/>
      <name val="Arial Narrow"/>
      <family val="2"/>
    </font>
    <font>
      <vertAlign val="superscript"/>
      <sz val="11"/>
      <color theme="1"/>
      <name val="Calibri"/>
      <family val="2"/>
      <scheme val="minor"/>
    </font>
    <font>
      <vertAlign val="superscript"/>
      <sz val="11"/>
      <color theme="1"/>
      <name val="Arial Narrow"/>
      <family val="2"/>
    </font>
    <font>
      <b/>
      <u/>
      <sz val="11"/>
      <name val="Arial Narrow"/>
      <family val="2"/>
    </font>
    <font>
      <b/>
      <sz val="14"/>
      <name val="Arial Narrow"/>
      <family val="2"/>
    </font>
    <font>
      <i/>
      <sz val="14"/>
      <name val="Arial Narrow"/>
      <family val="2"/>
    </font>
    <font>
      <b/>
      <sz val="14"/>
      <color theme="1"/>
      <name val="Arial Narrow"/>
      <family val="2"/>
    </font>
    <font>
      <b/>
      <sz val="20"/>
      <color theme="0"/>
      <name val="Arial Narrow"/>
      <family val="2"/>
    </font>
    <font>
      <b/>
      <sz val="12"/>
      <color theme="0"/>
      <name val="Calibri"/>
      <family val="2"/>
      <scheme val="minor"/>
    </font>
    <font>
      <b/>
      <sz val="12"/>
      <color theme="1"/>
      <name val="Calibri"/>
      <family val="2"/>
      <scheme val="minor"/>
    </font>
    <font>
      <b/>
      <sz val="12"/>
      <name val="Calibri"/>
      <family val="2"/>
      <scheme val="minor"/>
    </font>
    <font>
      <sz val="12"/>
      <color theme="9" tint="-0.249977111117893"/>
      <name val="Calibri"/>
      <family val="2"/>
      <scheme val="minor"/>
    </font>
    <font>
      <sz val="12"/>
      <color theme="8" tint="0.39997558519241921"/>
      <name val="Calibri"/>
      <family val="2"/>
      <scheme val="minor"/>
    </font>
    <font>
      <sz val="12"/>
      <color theme="7" tint="0.39997558519241921"/>
      <name val="Calibri"/>
      <family val="2"/>
      <scheme val="minor"/>
    </font>
    <font>
      <sz val="12"/>
      <color theme="5" tint="-0.249977111117893"/>
      <name val="Calibri"/>
      <family val="2"/>
      <scheme val="minor"/>
    </font>
    <font>
      <sz val="12"/>
      <color rgb="FF7030A0"/>
      <name val="Calibri"/>
      <family val="2"/>
      <scheme val="minor"/>
    </font>
    <font>
      <sz val="12"/>
      <color rgb="FF002060"/>
      <name val="Calibri"/>
      <family val="2"/>
      <scheme val="minor"/>
    </font>
    <font>
      <sz val="12"/>
      <color rgb="FF00B050"/>
      <name val="Calibri"/>
      <family val="2"/>
      <scheme val="minor"/>
    </font>
    <font>
      <sz val="12"/>
      <color rgb="FFFF0000"/>
      <name val="Calibri"/>
      <family val="2"/>
      <scheme val="minor"/>
    </font>
    <font>
      <sz val="12"/>
      <color rgb="FFFF3399"/>
      <name val="Calibri"/>
      <family val="2"/>
      <scheme val="minor"/>
    </font>
    <font>
      <sz val="16"/>
      <color theme="1"/>
      <name val="Calibri"/>
      <family val="2"/>
      <scheme val="minor"/>
    </font>
    <font>
      <b/>
      <sz val="16"/>
      <color theme="1"/>
      <name val="Calibri"/>
      <family val="2"/>
      <scheme val="minor"/>
    </font>
    <font>
      <sz val="12"/>
      <name val="Calibri"/>
      <family val="2"/>
      <scheme val="minor"/>
    </font>
    <font>
      <sz val="14"/>
      <name val="Times New Roman"/>
      <family val="1"/>
    </font>
    <font>
      <b/>
      <sz val="18"/>
      <color rgb="FF142C41"/>
      <name val="Calibri"/>
      <family val="2"/>
      <scheme val="minor"/>
    </font>
    <font>
      <b/>
      <sz val="18"/>
      <color theme="0"/>
      <name val="Calibri"/>
      <family val="2"/>
      <scheme val="minor"/>
    </font>
    <font>
      <b/>
      <i/>
      <sz val="9"/>
      <color theme="1"/>
      <name val="Arial Narrow"/>
      <family val="2"/>
    </font>
    <font>
      <b/>
      <sz val="14"/>
      <color rgb="FFF0502D"/>
      <name val="Arial Narrow"/>
      <family val="2"/>
    </font>
    <font>
      <b/>
      <sz val="11"/>
      <color rgb="FFF0502D"/>
      <name val="Arial Narrow"/>
      <family val="2"/>
    </font>
    <font>
      <u/>
      <sz val="12"/>
      <color theme="10"/>
      <name val="Calibri"/>
      <family val="2"/>
      <scheme val="minor"/>
    </font>
    <font>
      <sz val="11"/>
      <color rgb="FFF0502D"/>
      <name val="Arial Narrow"/>
      <family val="2"/>
    </font>
    <font>
      <i/>
      <sz val="16"/>
      <name val="Times New Roman"/>
      <family val="1"/>
    </font>
    <font>
      <i/>
      <sz val="11"/>
      <color theme="1"/>
      <name val="Calibri"/>
      <family val="2"/>
      <scheme val="minor"/>
    </font>
    <font>
      <b/>
      <sz val="28"/>
      <color theme="0"/>
      <name val="Calibri"/>
      <family val="2"/>
      <scheme val="minor"/>
    </font>
    <font>
      <b/>
      <sz val="14"/>
      <color rgb="FFFF0000"/>
      <name val="Calibri"/>
      <family val="2"/>
      <scheme val="minor"/>
    </font>
    <font>
      <b/>
      <sz val="16"/>
      <name val="Arial Narrow"/>
      <family val="2"/>
    </font>
    <font>
      <sz val="16"/>
      <name val="Arial Narrow"/>
      <family val="2"/>
    </font>
    <font>
      <sz val="10"/>
      <color theme="1"/>
      <name val="Calibri"/>
      <family val="2"/>
      <scheme val="minor"/>
    </font>
    <font>
      <sz val="11"/>
      <name val="Times New Roman"/>
      <family val="1"/>
    </font>
    <font>
      <i/>
      <sz val="11"/>
      <color rgb="FFF85208"/>
      <name val="Times New Roman"/>
      <family val="1"/>
    </font>
    <font>
      <i/>
      <sz val="18"/>
      <color theme="9" tint="-0.249977111117893"/>
      <name val="Times New Roman"/>
      <family val="1"/>
    </font>
    <font>
      <sz val="14"/>
      <name val="Calibri"/>
      <family val="2"/>
      <scheme val="minor"/>
    </font>
    <font>
      <i/>
      <sz val="10"/>
      <color theme="1"/>
      <name val="Calibri"/>
      <family val="2"/>
      <scheme val="minor"/>
    </font>
    <font>
      <i/>
      <sz val="18"/>
      <color theme="1"/>
      <name val="Times New Roman"/>
      <family val="1"/>
    </font>
    <font>
      <i/>
      <u/>
      <sz val="16"/>
      <name val="Times New Roman"/>
      <family val="1"/>
    </font>
    <font>
      <i/>
      <sz val="14"/>
      <name val="Times New Roman"/>
      <family val="1"/>
    </font>
    <font>
      <sz val="8"/>
      <color rgb="FF000000"/>
      <name val="Tahoma"/>
      <family val="2"/>
    </font>
    <font>
      <sz val="11"/>
      <color rgb="FF33CC33"/>
      <name val="Calibri"/>
      <family val="2"/>
      <scheme val="minor"/>
    </font>
    <font>
      <sz val="11"/>
      <color indexed="8"/>
      <name val="Arial Narrow"/>
      <family val="2"/>
    </font>
    <font>
      <b/>
      <sz val="11"/>
      <color indexed="8"/>
      <name val="Arial Narrow"/>
      <family val="2"/>
    </font>
    <font>
      <b/>
      <i/>
      <sz val="16"/>
      <color rgb="FFF0502D"/>
      <name val="Times New Roman"/>
      <family val="1"/>
    </font>
    <font>
      <b/>
      <sz val="24"/>
      <color rgb="FFF0502D"/>
      <name val="Times New Roman"/>
      <family val="1"/>
    </font>
    <font>
      <b/>
      <sz val="12"/>
      <color theme="1"/>
      <name val="Arial Narrow"/>
      <family val="2"/>
    </font>
    <font>
      <i/>
      <sz val="10"/>
      <color rgb="FFFF0000"/>
      <name val="Arial Narrow"/>
      <family val="2"/>
    </font>
    <font>
      <i/>
      <sz val="11"/>
      <color rgb="FFFF0000"/>
      <name val="Calibri"/>
      <family val="2"/>
      <scheme val="minor"/>
    </font>
    <font>
      <u/>
      <sz val="14"/>
      <color theme="10"/>
      <name val="Arial Narrow"/>
      <family val="2"/>
    </font>
    <font>
      <b/>
      <u/>
      <sz val="11"/>
      <color theme="1"/>
      <name val="Arial Narrow"/>
      <family val="2"/>
    </font>
    <font>
      <b/>
      <i/>
      <u/>
      <sz val="11"/>
      <color theme="1"/>
      <name val="Arial Narrow"/>
      <family val="2"/>
    </font>
    <font>
      <u/>
      <sz val="11"/>
      <color theme="1"/>
      <name val="Arial Narrow"/>
      <family val="2"/>
    </font>
    <font>
      <sz val="11"/>
      <color rgb="FF000000"/>
      <name val="Arial Narrow"/>
      <family val="2"/>
    </font>
    <font>
      <b/>
      <i/>
      <sz val="14"/>
      <color rgb="FFFF0000"/>
      <name val="Calibri"/>
      <family val="2"/>
      <scheme val="minor"/>
    </font>
  </fonts>
  <fills count="31">
    <fill>
      <patternFill patternType="none"/>
    </fill>
    <fill>
      <patternFill patternType="gray125"/>
    </fill>
    <fill>
      <patternFill patternType="solid">
        <fgColor rgb="FFF2F2F2"/>
      </patternFill>
    </fill>
    <fill>
      <patternFill patternType="solid">
        <fgColor rgb="FFF85208"/>
        <bgColor indexed="64"/>
      </patternFill>
    </fill>
    <fill>
      <gradientFill>
        <stop position="0">
          <color rgb="FF6A5B4E"/>
        </stop>
        <stop position="1">
          <color theme="0"/>
        </stop>
      </gradientFill>
    </fill>
    <fill>
      <patternFill patternType="solid">
        <fgColor theme="0" tint="-0.14999847407452621"/>
        <bgColor indexed="64"/>
      </patternFill>
    </fill>
    <fill>
      <patternFill patternType="solid">
        <fgColor rgb="FFFFFFC9"/>
        <bgColor indexed="64"/>
      </patternFill>
    </fill>
    <fill>
      <patternFill patternType="solid">
        <fgColor theme="0"/>
        <bgColor indexed="64"/>
      </patternFill>
    </fill>
    <fill>
      <patternFill patternType="solid">
        <fgColor theme="9"/>
        <bgColor indexed="64"/>
      </patternFill>
    </fill>
    <fill>
      <patternFill patternType="solid">
        <fgColor rgb="FFFF3399"/>
        <bgColor indexed="64"/>
      </patternFill>
    </fill>
    <fill>
      <patternFill patternType="solid">
        <fgColor rgb="FF7030A0"/>
        <bgColor indexed="64"/>
      </patternFill>
    </fill>
    <fill>
      <patternFill patternType="solid">
        <fgColor theme="5" tint="-0.249977111117893"/>
        <bgColor indexed="64"/>
      </patternFill>
    </fill>
    <fill>
      <patternFill patternType="solid">
        <fgColor rgb="FF063F6E"/>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002060"/>
        <bgColor indexed="64"/>
      </patternFill>
    </fill>
    <fill>
      <patternFill patternType="solid">
        <fgColor rgb="FF00B050"/>
        <bgColor indexed="64"/>
      </patternFill>
    </fill>
    <fill>
      <patternFill patternType="solid">
        <fgColor rgb="FFFF0000"/>
        <bgColor indexed="64"/>
      </patternFill>
    </fill>
    <fill>
      <patternFill patternType="solid">
        <fgColor theme="1"/>
        <bgColor indexed="64"/>
      </patternFill>
    </fill>
    <fill>
      <patternFill patternType="solid">
        <fgColor rgb="FF142C41"/>
        <bgColor indexed="64"/>
      </patternFill>
    </fill>
    <fill>
      <patternFill patternType="solid">
        <fgColor rgb="FFB6D0E8"/>
        <bgColor indexed="64"/>
      </patternFill>
    </fill>
    <fill>
      <patternFill patternType="solid">
        <fgColor rgb="FFF0502D"/>
        <bgColor indexed="64"/>
      </patternFill>
    </fill>
    <fill>
      <patternFill patternType="solid">
        <fgColor theme="1" tint="0.34998626667073579"/>
        <bgColor indexed="64"/>
      </patternFill>
    </fill>
    <fill>
      <patternFill patternType="solid">
        <fgColor theme="0" tint="-0.34998626667073579"/>
        <bgColor indexed="64"/>
      </patternFill>
    </fill>
    <fill>
      <gradientFill degree="180">
        <stop position="0">
          <color theme="0"/>
        </stop>
        <stop position="1">
          <color rgb="FF142C41"/>
        </stop>
      </gradientFill>
    </fill>
    <fill>
      <patternFill patternType="solid">
        <fgColor rgb="FF142C41"/>
        <bgColor theme="9"/>
      </patternFill>
    </fill>
    <fill>
      <patternFill patternType="solid">
        <fgColor rgb="FFC2D8EC"/>
        <bgColor theme="9" tint="0.59999389629810485"/>
      </patternFill>
    </fill>
    <fill>
      <patternFill patternType="solid">
        <fgColor rgb="FF7FADD7"/>
        <bgColor indexed="64"/>
      </patternFill>
    </fill>
    <fill>
      <patternFill patternType="solid">
        <fgColor rgb="FFFFFF00"/>
        <bgColor indexed="64"/>
      </patternFill>
    </fill>
    <fill>
      <patternFill patternType="solid">
        <fgColor theme="8" tint="-0.499984740745262"/>
        <bgColor indexed="64"/>
      </patternFill>
    </fill>
    <fill>
      <patternFill patternType="solid">
        <fgColor rgb="FFC2D8EC"/>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right/>
      <top/>
      <bottom style="medium">
        <color rgb="FFF85208"/>
      </bottom>
      <diagonal/>
    </border>
    <border>
      <left/>
      <right/>
      <top style="medium">
        <color rgb="FFF85208"/>
      </top>
      <bottom/>
      <diagonal/>
    </border>
    <border>
      <left/>
      <right/>
      <top style="medium">
        <color theme="9" tint="-0.24994659260841701"/>
      </top>
      <bottom/>
      <diagonal/>
    </border>
    <border>
      <left/>
      <right/>
      <top/>
      <bottom style="medium">
        <color theme="9" tint="-0.24994659260841701"/>
      </bottom>
      <diagonal/>
    </border>
    <border>
      <left/>
      <right/>
      <top style="medium">
        <color theme="9" tint="-0.2499465926084170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206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ck">
        <color rgb="FFF85208"/>
      </top>
      <bottom/>
      <diagonal/>
    </border>
    <border>
      <left/>
      <right/>
      <top style="thick">
        <color rgb="FFF85208"/>
      </top>
      <bottom style="thin">
        <color indexed="64"/>
      </bottom>
      <diagonal/>
    </border>
    <border>
      <left/>
      <right/>
      <top/>
      <bottom style="thick">
        <color rgb="FFF85208"/>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rgb="FFE26B0A"/>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rgb="FFF0502D"/>
      </bottom>
      <diagonal/>
    </border>
    <border>
      <left/>
      <right/>
      <top/>
      <bottom style="medium">
        <color rgb="FFF0502D"/>
      </bottom>
      <diagonal/>
    </border>
    <border>
      <left/>
      <right/>
      <top/>
      <bottom style="thick">
        <color rgb="FFF0502D"/>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rgb="FFF0502D"/>
      </top>
      <bottom style="thin">
        <color indexed="64"/>
      </bottom>
      <diagonal/>
    </border>
    <border>
      <left style="medium">
        <color indexed="64"/>
      </left>
      <right/>
      <top style="medium">
        <color theme="0"/>
      </top>
      <bottom style="medium">
        <color theme="0"/>
      </bottom>
      <diagonal/>
    </border>
    <border>
      <left style="medium">
        <color indexed="64"/>
      </left>
      <right style="medium">
        <color indexed="64"/>
      </right>
      <top style="medium">
        <color indexed="64"/>
      </top>
      <bottom/>
      <diagonal/>
    </border>
    <border>
      <left style="medium">
        <color theme="0"/>
      </left>
      <right/>
      <top style="medium">
        <color theme="0"/>
      </top>
      <bottom style="medium">
        <color theme="0"/>
      </bottom>
      <diagonal/>
    </border>
    <border>
      <left style="medium">
        <color theme="0"/>
      </left>
      <right style="medium">
        <color indexed="64"/>
      </right>
      <top style="medium">
        <color theme="0"/>
      </top>
      <bottom/>
      <diagonal/>
    </border>
    <border>
      <left style="medium">
        <color indexed="64"/>
      </left>
      <right/>
      <top style="medium">
        <color theme="0"/>
      </top>
      <bottom style="medium">
        <color indexed="64"/>
      </bottom>
      <diagonal/>
    </border>
    <border>
      <left style="medium">
        <color theme="0"/>
      </left>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right style="medium">
        <color indexed="64"/>
      </right>
      <top style="medium">
        <color theme="0"/>
      </top>
      <bottom style="medium">
        <color indexed="64"/>
      </bottom>
      <diagonal/>
    </border>
    <border>
      <left style="medium">
        <color theme="0"/>
      </left>
      <right/>
      <top/>
      <bottom style="medium">
        <color theme="0"/>
      </bottom>
      <diagonal/>
    </border>
    <border>
      <left/>
      <right style="medium">
        <color indexed="64"/>
      </right>
      <top/>
      <bottom style="medium">
        <color theme="0"/>
      </bottom>
      <diagonal/>
    </border>
    <border>
      <left style="medium">
        <color indexed="64"/>
      </left>
      <right/>
      <top/>
      <bottom style="medium">
        <color theme="0"/>
      </bottom>
      <diagonal/>
    </border>
    <border>
      <left/>
      <right style="medium">
        <color theme="0"/>
      </right>
      <top/>
      <bottom style="medium">
        <color theme="0"/>
      </bottom>
      <diagonal/>
    </border>
  </borders>
  <cellStyleXfs count="142">
    <xf numFmtId="0" fontId="0" fillId="0" borderId="0"/>
    <xf numFmtId="0" fontId="9" fillId="0" borderId="0"/>
    <xf numFmtId="0" fontId="9" fillId="0" borderId="0"/>
    <xf numFmtId="0" fontId="28" fillId="2" borderId="21" applyNumberFormat="0" applyAlignment="0" applyProtection="0"/>
    <xf numFmtId="43" fontId="2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9" fillId="0" borderId="0"/>
    <xf numFmtId="0" fontId="26" fillId="0" borderId="0"/>
    <xf numFmtId="0" fontId="9" fillId="0" borderId="0"/>
    <xf numFmtId="0" fontId="26" fillId="0" borderId="0"/>
    <xf numFmtId="0" fontId="9" fillId="0" borderId="0"/>
    <xf numFmtId="0" fontId="9" fillId="0" borderId="0"/>
    <xf numFmtId="9" fontId="2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169" fontId="26" fillId="0" borderId="0"/>
    <xf numFmtId="169" fontId="26" fillId="0" borderId="0"/>
    <xf numFmtId="43" fontId="9" fillId="0" borderId="0" applyFont="0" applyFill="0" applyBorder="0" applyAlignment="0" applyProtection="0"/>
    <xf numFmtId="170" fontId="9" fillId="0" borderId="0"/>
    <xf numFmtId="170" fontId="9"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cellStyleXfs>
  <cellXfs count="597">
    <xf numFmtId="0" fontId="0" fillId="0" borderId="0" xfId="0"/>
    <xf numFmtId="0" fontId="34" fillId="0" borderId="0" xfId="0" applyFont="1"/>
    <xf numFmtId="0" fontId="0" fillId="0" borderId="1" xfId="0" applyBorder="1"/>
    <xf numFmtId="0" fontId="37" fillId="4" borderId="0" xfId="0" applyFont="1" applyFill="1" applyAlignment="1" applyProtection="1">
      <alignment vertical="center"/>
      <protection hidden="1"/>
    </xf>
    <xf numFmtId="0" fontId="36" fillId="4" borderId="0" xfId="0" applyFont="1" applyFill="1" applyAlignment="1" applyProtection="1">
      <alignment vertical="center"/>
      <protection hidden="1"/>
    </xf>
    <xf numFmtId="0" fontId="2" fillId="0" borderId="0" xfId="0" applyFont="1" applyAlignment="1" applyProtection="1">
      <alignment vertical="center"/>
      <protection hidden="1"/>
    </xf>
    <xf numFmtId="0" fontId="35" fillId="0" borderId="22" xfId="0" applyFont="1" applyBorder="1" applyAlignment="1" applyProtection="1">
      <alignment horizontal="left"/>
      <protection hidden="1"/>
    </xf>
    <xf numFmtId="49" fontId="0" fillId="0" borderId="0" xfId="0" applyNumberFormat="1"/>
    <xf numFmtId="0" fontId="39" fillId="0" borderId="0" xfId="0" applyFont="1" applyAlignment="1" applyProtection="1">
      <alignment horizontal="right" vertical="center" wrapText="1"/>
      <protection hidden="1"/>
    </xf>
    <xf numFmtId="0" fontId="39" fillId="0" borderId="0" xfId="0" applyFont="1" applyAlignment="1" applyProtection="1">
      <alignment horizontal="right" vertical="center"/>
      <protection hidden="1"/>
    </xf>
    <xf numFmtId="0" fontId="39" fillId="0" borderId="0" xfId="0" applyFont="1" applyAlignment="1" applyProtection="1">
      <alignment horizontal="left" vertical="top"/>
      <protection hidden="1"/>
    </xf>
    <xf numFmtId="0" fontId="40" fillId="0" borderId="0" xfId="0" applyFont="1" applyAlignment="1" applyProtection="1">
      <alignment horizontal="left" vertical="top"/>
      <protection hidden="1"/>
    </xf>
    <xf numFmtId="0" fontId="39" fillId="0" borderId="0" xfId="0" applyFont="1" applyAlignment="1" applyProtection="1">
      <alignment horizontal="left" vertical="top" wrapText="1"/>
      <protection hidden="1"/>
    </xf>
    <xf numFmtId="0" fontId="34" fillId="0" borderId="2" xfId="0" applyFont="1" applyBorder="1" applyAlignment="1" applyProtection="1">
      <alignment horizontal="left"/>
      <protection hidden="1"/>
    </xf>
    <xf numFmtId="0" fontId="39" fillId="0" borderId="0" xfId="0" applyFont="1" applyAlignment="1" applyProtection="1">
      <alignment vertical="top"/>
      <protection hidden="1"/>
    </xf>
    <xf numFmtId="0" fontId="41" fillId="0" borderId="0" xfId="0" applyFont="1" applyProtection="1">
      <protection hidden="1"/>
    </xf>
    <xf numFmtId="0" fontId="39" fillId="0" borderId="0" xfId="0" applyFont="1" applyAlignment="1" applyProtection="1">
      <alignment vertical="top" wrapText="1"/>
      <protection hidden="1"/>
    </xf>
    <xf numFmtId="0" fontId="42" fillId="0" borderId="0" xfId="0" applyFont="1" applyAlignment="1" applyProtection="1">
      <alignment horizontal="left" vertical="top"/>
      <protection hidden="1"/>
    </xf>
    <xf numFmtId="168" fontId="34" fillId="0" borderId="0" xfId="0" applyNumberFormat="1" applyFont="1" applyAlignment="1" applyProtection="1">
      <alignment horizontal="center"/>
      <protection hidden="1"/>
    </xf>
    <xf numFmtId="0" fontId="0" fillId="0" borderId="0" xfId="0" applyProtection="1">
      <protection hidden="1"/>
    </xf>
    <xf numFmtId="0" fontId="0" fillId="0" borderId="2" xfId="0" applyBorder="1" applyProtection="1">
      <protection hidden="1"/>
    </xf>
    <xf numFmtId="0" fontId="45" fillId="0" borderId="0" xfId="0" applyFont="1" applyProtection="1">
      <protection hidden="1"/>
    </xf>
    <xf numFmtId="44" fontId="34" fillId="5" borderId="3" xfId="58" applyFont="1" applyFill="1" applyBorder="1" applyProtection="1">
      <protection locked="0"/>
    </xf>
    <xf numFmtId="0" fontId="44" fillId="0" borderId="0" xfId="0" applyFont="1" applyAlignment="1" applyProtection="1">
      <alignment horizontal="left"/>
      <protection hidden="1"/>
    </xf>
    <xf numFmtId="0" fontId="39" fillId="0" borderId="0" xfId="0" applyFont="1" applyProtection="1">
      <protection hidden="1"/>
    </xf>
    <xf numFmtId="0" fontId="46" fillId="0" borderId="0" xfId="0" applyFont="1" applyProtection="1">
      <protection hidden="1"/>
    </xf>
    <xf numFmtId="0" fontId="40" fillId="0" borderId="24" xfId="0" applyFont="1" applyBorder="1" applyProtection="1">
      <protection hidden="1"/>
    </xf>
    <xf numFmtId="0" fontId="40" fillId="0" borderId="0" xfId="0" applyFont="1" applyAlignment="1" applyProtection="1">
      <alignment horizontal="right"/>
      <protection hidden="1"/>
    </xf>
    <xf numFmtId="0" fontId="6" fillId="0" borderId="2" xfId="0" applyFont="1" applyBorder="1" applyAlignment="1" applyProtection="1">
      <alignment horizontal="left" vertical="center"/>
      <protection hidden="1"/>
    </xf>
    <xf numFmtId="0" fontId="6" fillId="0" borderId="2" xfId="0" applyFont="1" applyBorder="1" applyAlignment="1" applyProtection="1">
      <alignment vertical="center"/>
      <protection hidden="1"/>
    </xf>
    <xf numFmtId="0" fontId="3" fillId="0" borderId="2" xfId="0" applyFont="1" applyBorder="1" applyProtection="1">
      <protection hidden="1"/>
    </xf>
    <xf numFmtId="0" fontId="34" fillId="0" borderId="2" xfId="0" applyFont="1" applyBorder="1" applyProtection="1">
      <protection hidden="1"/>
    </xf>
    <xf numFmtId="0" fontId="6" fillId="0" borderId="2" xfId="0" applyFont="1" applyBorder="1" applyAlignment="1" applyProtection="1">
      <alignment horizontal="right"/>
      <protection hidden="1"/>
    </xf>
    <xf numFmtId="0" fontId="6" fillId="0" borderId="2" xfId="0" applyFont="1" applyBorder="1" applyAlignment="1" applyProtection="1">
      <alignment horizontal="right" vertical="center" wrapText="1"/>
      <protection hidden="1"/>
    </xf>
    <xf numFmtId="0" fontId="47" fillId="0" borderId="0" xfId="0" applyFont="1" applyAlignment="1" applyProtection="1">
      <alignment vertical="center"/>
      <protection hidden="1"/>
    </xf>
    <xf numFmtId="0" fontId="48" fillId="0" borderId="0" xfId="0" applyFont="1" applyProtection="1">
      <protection hidden="1"/>
    </xf>
    <xf numFmtId="0" fontId="34" fillId="6" borderId="3" xfId="0" applyFont="1" applyFill="1" applyBorder="1" applyProtection="1">
      <protection hidden="1"/>
    </xf>
    <xf numFmtId="14" fontId="39" fillId="5" borderId="3" xfId="0" applyNumberFormat="1" applyFont="1" applyFill="1" applyBorder="1" applyProtection="1">
      <protection locked="0"/>
    </xf>
    <xf numFmtId="0" fontId="0" fillId="0" borderId="3" xfId="0" applyBorder="1"/>
    <xf numFmtId="0" fontId="2" fillId="0" borderId="0" xfId="0" applyFont="1" applyAlignment="1" applyProtection="1">
      <alignment vertical="center" wrapText="1"/>
      <protection hidden="1"/>
    </xf>
    <xf numFmtId="0" fontId="49" fillId="0" borderId="0" xfId="0" applyFont="1" applyProtection="1">
      <protection hidden="1"/>
    </xf>
    <xf numFmtId="0" fontId="49" fillId="0" borderId="0" xfId="0" applyFont="1" applyAlignment="1" applyProtection="1">
      <alignment horizontal="right"/>
      <protection hidden="1"/>
    </xf>
    <xf numFmtId="0" fontId="34" fillId="0" borderId="3" xfId="0" applyFont="1" applyBorder="1" applyProtection="1">
      <protection hidden="1"/>
    </xf>
    <xf numFmtId="0" fontId="0" fillId="0" borderId="6" xfId="0" applyBorder="1"/>
    <xf numFmtId="0" fontId="40" fillId="0" borderId="0" xfId="0" applyFont="1" applyAlignment="1" applyProtection="1">
      <alignment vertical="center"/>
      <protection hidden="1"/>
    </xf>
    <xf numFmtId="0" fontId="40" fillId="0" borderId="0" xfId="0" applyFont="1" applyProtection="1">
      <protection hidden="1"/>
    </xf>
    <xf numFmtId="0" fontId="34" fillId="0" borderId="0" xfId="0" applyFont="1" applyProtection="1">
      <protection hidden="1"/>
    </xf>
    <xf numFmtId="0" fontId="0" fillId="7" borderId="0" xfId="0" applyFill="1" applyProtection="1">
      <protection hidden="1"/>
    </xf>
    <xf numFmtId="0" fontId="33" fillId="0" borderId="0" xfId="0" applyFont="1" applyProtection="1">
      <protection hidden="1"/>
    </xf>
    <xf numFmtId="0" fontId="39" fillId="0" borderId="0" xfId="0" applyFont="1" applyAlignment="1" applyProtection="1">
      <alignment vertical="center" wrapText="1"/>
      <protection hidden="1"/>
    </xf>
    <xf numFmtId="0" fontId="52" fillId="0" borderId="0" xfId="0" applyFont="1" applyAlignment="1" applyProtection="1">
      <alignment horizontal="left"/>
      <protection hidden="1"/>
    </xf>
    <xf numFmtId="0" fontId="53" fillId="0" borderId="0" xfId="0" applyFont="1" applyAlignment="1" applyProtection="1">
      <alignment horizontal="right"/>
      <protection hidden="1"/>
    </xf>
    <xf numFmtId="0" fontId="54" fillId="0" borderId="0" xfId="0" applyFont="1" applyAlignment="1" applyProtection="1">
      <alignment horizontal="right"/>
      <protection hidden="1"/>
    </xf>
    <xf numFmtId="0" fontId="56" fillId="0" borderId="0" xfId="0" applyFont="1" applyAlignment="1" applyProtection="1">
      <alignment vertical="center"/>
      <protection hidden="1"/>
    </xf>
    <xf numFmtId="0" fontId="34" fillId="0" borderId="0" xfId="0" applyFont="1" applyAlignment="1" applyProtection="1">
      <alignment horizontal="left" vertical="center" indent="8"/>
      <protection hidden="1"/>
    </xf>
    <xf numFmtId="0" fontId="2" fillId="0" borderId="0" xfId="0" applyFont="1" applyProtection="1">
      <protection hidden="1"/>
    </xf>
    <xf numFmtId="0" fontId="12" fillId="0" borderId="0" xfId="0" applyFont="1" applyProtection="1">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6" fillId="0" borderId="0" xfId="0" applyFont="1" applyAlignment="1" applyProtection="1">
      <alignment horizontal="left" vertical="center" wrapText="1"/>
      <protection hidden="1"/>
    </xf>
    <xf numFmtId="0" fontId="30" fillId="0" borderId="0" xfId="105" applyProtection="1">
      <protection hidden="1"/>
    </xf>
    <xf numFmtId="0" fontId="27" fillId="0" borderId="0" xfId="0" applyFont="1" applyProtection="1">
      <protection hidden="1"/>
    </xf>
    <xf numFmtId="0" fontId="16" fillId="0" borderId="0" xfId="0" applyFont="1" applyProtection="1">
      <protection hidden="1"/>
    </xf>
    <xf numFmtId="0" fontId="14" fillId="0" borderId="0" xfId="0" applyFont="1" applyAlignment="1" applyProtection="1">
      <alignment vertical="top"/>
      <protection hidden="1"/>
    </xf>
    <xf numFmtId="0" fontId="14" fillId="0" borderId="0" xfId="0" applyFont="1" applyAlignment="1" applyProtection="1">
      <alignment horizontal="right" vertical="top"/>
      <protection hidden="1"/>
    </xf>
    <xf numFmtId="0" fontId="13" fillId="0" borderId="0" xfId="0" applyFont="1" applyAlignment="1" applyProtection="1">
      <alignment horizontal="left" vertical="top"/>
      <protection hidden="1"/>
    </xf>
    <xf numFmtId="0" fontId="15" fillId="0" borderId="0" xfId="0" applyFont="1" applyAlignment="1" applyProtection="1">
      <alignment vertical="top" wrapText="1"/>
      <protection hidden="1"/>
    </xf>
    <xf numFmtId="0" fontId="60" fillId="0" borderId="0" xfId="0" applyFont="1" applyAlignment="1" applyProtection="1">
      <alignment vertical="top" wrapText="1"/>
      <protection hidden="1"/>
    </xf>
    <xf numFmtId="0" fontId="40" fillId="0" borderId="0" xfId="0" applyFont="1" applyAlignment="1" applyProtection="1">
      <alignment vertical="top"/>
      <protection hidden="1"/>
    </xf>
    <xf numFmtId="0" fontId="7" fillId="0" borderId="0" xfId="0" applyFont="1" applyAlignment="1" applyProtection="1">
      <alignment vertical="center"/>
      <protection hidden="1"/>
    </xf>
    <xf numFmtId="0" fontId="61" fillId="0" borderId="0" xfId="0" applyFont="1" applyAlignment="1" applyProtection="1">
      <alignment horizontal="center" vertical="center"/>
      <protection hidden="1"/>
    </xf>
    <xf numFmtId="0" fontId="2" fillId="0" borderId="0" xfId="0" applyFont="1" applyAlignment="1" applyProtection="1">
      <alignment horizontal="left" vertical="top"/>
      <protection hidden="1"/>
    </xf>
    <xf numFmtId="0" fontId="34" fillId="0" borderId="0" xfId="0" applyFont="1" applyAlignment="1" applyProtection="1">
      <alignment vertical="top"/>
      <protection hidden="1"/>
    </xf>
    <xf numFmtId="0" fontId="61" fillId="0" borderId="0" xfId="0" applyFont="1" applyAlignment="1" applyProtection="1">
      <alignment horizontal="center" vertical="top"/>
      <protection hidden="1"/>
    </xf>
    <xf numFmtId="0" fontId="4" fillId="0" borderId="0" xfId="0" applyFont="1" applyAlignment="1" applyProtection="1">
      <alignment horizontal="center" vertical="top"/>
      <protection hidden="1"/>
    </xf>
    <xf numFmtId="0" fontId="50" fillId="0" borderId="0" xfId="0" applyFont="1" applyAlignment="1" applyProtection="1">
      <alignment vertical="center"/>
      <protection hidden="1"/>
    </xf>
    <xf numFmtId="0" fontId="30" fillId="0" borderId="0" xfId="105" applyAlignment="1" applyProtection="1">
      <alignment horizontal="center" vertical="top"/>
      <protection hidden="1"/>
    </xf>
    <xf numFmtId="0" fontId="43" fillId="0" borderId="0" xfId="0" applyFont="1"/>
    <xf numFmtId="0" fontId="29" fillId="3" borderId="0" xfId="0" applyFont="1" applyFill="1"/>
    <xf numFmtId="0" fontId="64" fillId="0" borderId="0" xfId="0" applyFont="1" applyProtection="1">
      <protection hidden="1"/>
    </xf>
    <xf numFmtId="0" fontId="39" fillId="0" borderId="0" xfId="0" applyFont="1" applyAlignment="1" applyProtection="1">
      <alignment horizontal="center" wrapText="1"/>
      <protection hidden="1"/>
    </xf>
    <xf numFmtId="0" fontId="39" fillId="0" borderId="0" xfId="0" applyFont="1" applyAlignment="1" applyProtection="1">
      <alignment horizontal="center"/>
      <protection hidden="1"/>
    </xf>
    <xf numFmtId="0" fontId="39" fillId="0" borderId="0" xfId="0" applyFont="1" applyAlignment="1" applyProtection="1">
      <alignment horizontal="left"/>
      <protection hidden="1"/>
    </xf>
    <xf numFmtId="0" fontId="34" fillId="0" borderId="0" xfId="0" applyFont="1" applyAlignment="1" applyProtection="1">
      <alignment horizontal="center"/>
      <protection hidden="1"/>
    </xf>
    <xf numFmtId="0" fontId="34" fillId="0" borderId="0" xfId="0" applyFont="1" applyAlignment="1" applyProtection="1">
      <alignment horizontal="left"/>
      <protection hidden="1"/>
    </xf>
    <xf numFmtId="0" fontId="39" fillId="0" borderId="0" xfId="0" applyFont="1" applyAlignment="1" applyProtection="1">
      <alignment horizontal="right"/>
      <protection hidden="1"/>
    </xf>
    <xf numFmtId="0" fontId="46" fillId="0" borderId="0" xfId="0" applyFont="1" applyAlignment="1" applyProtection="1">
      <alignment horizontal="left"/>
      <protection hidden="1"/>
    </xf>
    <xf numFmtId="0" fontId="46" fillId="0" borderId="3" xfId="0" applyFont="1" applyBorder="1" applyAlignment="1" applyProtection="1">
      <alignment horizontal="left"/>
      <protection hidden="1"/>
    </xf>
    <xf numFmtId="0" fontId="18" fillId="0" borderId="0" xfId="0" applyFont="1" applyAlignment="1" applyProtection="1">
      <alignment horizontal="left" vertical="top" wrapText="1"/>
      <protection hidden="1"/>
    </xf>
    <xf numFmtId="0" fontId="0" fillId="0" borderId="5" xfId="0" applyBorder="1" applyProtection="1">
      <protection hidden="1"/>
    </xf>
    <xf numFmtId="0" fontId="0" fillId="0" borderId="30" xfId="0" applyBorder="1" applyProtection="1">
      <protection hidden="1"/>
    </xf>
    <xf numFmtId="0" fontId="34" fillId="0" borderId="30" xfId="0" applyFont="1" applyBorder="1" applyAlignment="1" applyProtection="1">
      <alignment vertical="center"/>
      <protection hidden="1"/>
    </xf>
    <xf numFmtId="0" fontId="52" fillId="0" borderId="22" xfId="0" applyFont="1" applyBorder="1" applyAlignment="1" applyProtection="1">
      <alignment vertical="center"/>
      <protection hidden="1"/>
    </xf>
    <xf numFmtId="0" fontId="0" fillId="7" borderId="0" xfId="0" applyFill="1"/>
    <xf numFmtId="0" fontId="68" fillId="0" borderId="0" xfId="0" applyFont="1" applyAlignment="1" applyProtection="1">
      <alignment horizontal="left" vertical="top"/>
      <protection hidden="1"/>
    </xf>
    <xf numFmtId="0" fontId="0" fillId="0" borderId="0" xfId="0" applyAlignment="1">
      <alignment horizontal="center" vertical="center"/>
    </xf>
    <xf numFmtId="0" fontId="34" fillId="0" borderId="0" xfId="0" applyFont="1" applyAlignment="1" applyProtection="1">
      <alignment horizontal="left" vertical="top"/>
      <protection hidden="1"/>
    </xf>
    <xf numFmtId="49" fontId="6" fillId="0" borderId="2" xfId="0" applyNumberFormat="1" applyFont="1" applyBorder="1" applyAlignment="1" applyProtection="1">
      <alignment vertical="center"/>
      <protection hidden="1"/>
    </xf>
    <xf numFmtId="0" fontId="14" fillId="0" borderId="0" xfId="0" applyFont="1" applyAlignment="1" applyProtection="1">
      <alignment horizontal="left" vertical="top"/>
      <protection hidden="1"/>
    </xf>
    <xf numFmtId="0" fontId="4" fillId="0" borderId="0" xfId="0" applyFont="1" applyAlignment="1" applyProtection="1">
      <alignment horizontal="center" vertical="center"/>
      <protection hidden="1"/>
    </xf>
    <xf numFmtId="0" fontId="38" fillId="0" borderId="0" xfId="0" applyFont="1" applyProtection="1">
      <protection hidden="1"/>
    </xf>
    <xf numFmtId="0" fontId="2" fillId="0" borderId="0" xfId="0" applyFont="1" applyAlignment="1" applyProtection="1">
      <alignment vertical="top"/>
      <protection hidden="1"/>
    </xf>
    <xf numFmtId="0" fontId="2" fillId="0" borderId="0" xfId="0" applyFont="1" applyAlignment="1" applyProtection="1">
      <alignment vertical="top" wrapText="1"/>
      <protection hidden="1"/>
    </xf>
    <xf numFmtId="49" fontId="6" fillId="0" borderId="0" xfId="0" applyNumberFormat="1" applyFont="1" applyAlignment="1" applyProtection="1">
      <alignment vertical="center"/>
      <protection hidden="1"/>
    </xf>
    <xf numFmtId="49" fontId="6" fillId="7" borderId="2" xfId="0" applyNumberFormat="1" applyFont="1" applyFill="1" applyBorder="1" applyAlignment="1" applyProtection="1">
      <alignment vertical="center"/>
      <protection hidden="1"/>
    </xf>
    <xf numFmtId="49" fontId="49" fillId="0" borderId="0" xfId="0" applyNumberFormat="1" applyFont="1" applyProtection="1">
      <protection hidden="1"/>
    </xf>
    <xf numFmtId="0" fontId="34" fillId="7" borderId="0" xfId="0" applyFont="1" applyFill="1" applyProtection="1">
      <protection locked="0" hidden="1"/>
    </xf>
    <xf numFmtId="0" fontId="42" fillId="7" borderId="0" xfId="0" applyFont="1" applyFill="1" applyProtection="1">
      <protection hidden="1"/>
    </xf>
    <xf numFmtId="0" fontId="34" fillId="0" borderId="0" xfId="0" quotePrefix="1" applyFont="1"/>
    <xf numFmtId="0" fontId="72" fillId="0" borderId="0" xfId="0" applyFont="1" applyAlignment="1" applyProtection="1">
      <alignment horizontal="left" vertical="center"/>
      <protection hidden="1"/>
    </xf>
    <xf numFmtId="0" fontId="0" fillId="0" borderId="0" xfId="0" applyAlignment="1">
      <alignment horizontal="center" vertical="top"/>
    </xf>
    <xf numFmtId="0" fontId="73" fillId="0" borderId="0" xfId="0" applyFont="1" applyAlignment="1" applyProtection="1">
      <alignment vertical="center"/>
      <protection hidden="1"/>
    </xf>
    <xf numFmtId="49" fontId="17" fillId="0" borderId="0" xfId="0" applyNumberFormat="1" applyFont="1" applyProtection="1">
      <protection hidden="1"/>
    </xf>
    <xf numFmtId="49" fontId="17" fillId="0" borderId="0" xfId="0" applyNumberFormat="1" applyFont="1" applyAlignment="1" applyProtection="1">
      <alignment horizontal="left" vertical="top" wrapText="1"/>
      <protection hidden="1"/>
    </xf>
    <xf numFmtId="49" fontId="74" fillId="0" borderId="0" xfId="0" applyNumberFormat="1" applyFont="1" applyProtection="1">
      <protection hidden="1"/>
    </xf>
    <xf numFmtId="49" fontId="17" fillId="0" borderId="0" xfId="0" applyNumberFormat="1" applyFont="1" applyAlignment="1" applyProtection="1">
      <alignment horizontal="right"/>
      <protection hidden="1"/>
    </xf>
    <xf numFmtId="49" fontId="75" fillId="0" borderId="0" xfId="0" applyNumberFormat="1" applyFont="1" applyAlignment="1" applyProtection="1">
      <alignment horizontal="right"/>
      <protection hidden="1"/>
    </xf>
    <xf numFmtId="49" fontId="75" fillId="0" borderId="0" xfId="0" applyNumberFormat="1" applyFont="1" applyAlignment="1" applyProtection="1">
      <alignment horizontal="right" vertical="center"/>
      <protection hidden="1"/>
    </xf>
    <xf numFmtId="0" fontId="17" fillId="0" borderId="0" xfId="0" applyFont="1" applyProtection="1">
      <protection hidden="1"/>
    </xf>
    <xf numFmtId="49" fontId="17" fillId="0" borderId="0" xfId="0" applyNumberFormat="1" applyFont="1" applyAlignment="1" applyProtection="1">
      <alignment horizontal="right" vertical="top"/>
      <protection hidden="1"/>
    </xf>
    <xf numFmtId="49" fontId="17" fillId="0" borderId="3" xfId="0" applyNumberFormat="1" applyFont="1" applyBorder="1" applyProtection="1">
      <protection hidden="1"/>
    </xf>
    <xf numFmtId="49" fontId="24" fillId="0" borderId="0" xfId="0" applyNumberFormat="1" applyFont="1" applyProtection="1">
      <protection hidden="1"/>
    </xf>
    <xf numFmtId="2" fontId="24" fillId="0" borderId="0" xfId="0" applyNumberFormat="1" applyFont="1" applyProtection="1">
      <protection hidden="1"/>
    </xf>
    <xf numFmtId="0" fontId="74" fillId="0" borderId="0" xfId="0" applyFont="1" applyAlignment="1" applyProtection="1">
      <alignment horizontal="left" wrapText="1"/>
      <protection hidden="1"/>
    </xf>
    <xf numFmtId="49" fontId="17" fillId="0" borderId="0" xfId="0" quotePrefix="1" applyNumberFormat="1" applyFont="1" applyProtection="1">
      <protection hidden="1"/>
    </xf>
    <xf numFmtId="49" fontId="17" fillId="0" borderId="0" xfId="0" applyNumberFormat="1" applyFont="1" applyAlignment="1" applyProtection="1">
      <alignment horizontal="left"/>
      <protection hidden="1"/>
    </xf>
    <xf numFmtId="49" fontId="17" fillId="0" borderId="0" xfId="0" applyNumberFormat="1" applyFont="1" applyAlignment="1" applyProtection="1">
      <alignment horizontal="left" vertical="center"/>
      <protection hidden="1"/>
    </xf>
    <xf numFmtId="49" fontId="74" fillId="0" borderId="0" xfId="0" quotePrefix="1" applyNumberFormat="1" applyFont="1" applyAlignment="1" applyProtection="1">
      <alignment horizontal="left" vertical="top" wrapText="1"/>
      <protection hidden="1"/>
    </xf>
    <xf numFmtId="0" fontId="35" fillId="0" borderId="0" xfId="0" applyFont="1" applyAlignment="1" applyProtection="1">
      <alignment horizontal="left"/>
      <protection hidden="1"/>
    </xf>
    <xf numFmtId="0" fontId="78" fillId="12" borderId="0" xfId="0" applyFont="1" applyFill="1" applyAlignment="1" applyProtection="1">
      <alignment vertical="center"/>
      <protection hidden="1"/>
    </xf>
    <xf numFmtId="0" fontId="79" fillId="12" borderId="0" xfId="0" applyFont="1" applyFill="1" applyAlignment="1" applyProtection="1">
      <alignment vertical="center"/>
      <protection hidden="1"/>
    </xf>
    <xf numFmtId="0" fontId="80" fillId="12" borderId="0" xfId="0" applyFont="1" applyFill="1" applyAlignment="1" applyProtection="1">
      <alignment vertical="center"/>
      <protection hidden="1"/>
    </xf>
    <xf numFmtId="0" fontId="37" fillId="12" borderId="0" xfId="0" applyFont="1" applyFill="1" applyAlignment="1" applyProtection="1">
      <alignment vertical="center"/>
      <protection hidden="1"/>
    </xf>
    <xf numFmtId="0" fontId="34" fillId="12" borderId="0" xfId="0" applyFont="1" applyFill="1" applyProtection="1">
      <protection hidden="1"/>
    </xf>
    <xf numFmtId="0" fontId="36" fillId="12" borderId="0" xfId="0" applyFont="1" applyFill="1" applyAlignment="1" applyProtection="1">
      <alignment vertical="center"/>
      <protection hidden="1"/>
    </xf>
    <xf numFmtId="0" fontId="11" fillId="12" borderId="0" xfId="0" applyFont="1" applyFill="1" applyAlignment="1" applyProtection="1">
      <alignment vertical="center"/>
      <protection hidden="1"/>
    </xf>
    <xf numFmtId="0" fontId="36" fillId="12" borderId="0" xfId="0" applyFont="1" applyFill="1" applyProtection="1">
      <protection hidden="1"/>
    </xf>
    <xf numFmtId="0" fontId="81" fillId="12" borderId="0" xfId="0" applyFont="1" applyFill="1" applyAlignment="1" applyProtection="1">
      <alignment vertical="center"/>
      <protection hidden="1"/>
    </xf>
    <xf numFmtId="0" fontId="82" fillId="12" borderId="0" xfId="0" applyFont="1" applyFill="1" applyAlignment="1" applyProtection="1">
      <alignment vertical="center"/>
      <protection hidden="1"/>
    </xf>
    <xf numFmtId="49" fontId="17" fillId="0" borderId="0" xfId="0" quotePrefix="1" applyNumberFormat="1" applyFont="1" applyAlignment="1" applyProtection="1">
      <alignment horizontal="left" vertical="center"/>
      <protection hidden="1"/>
    </xf>
    <xf numFmtId="49" fontId="83" fillId="0" borderId="0" xfId="0" applyNumberFormat="1" applyFont="1" applyAlignment="1" applyProtection="1">
      <alignment horizontal="center"/>
      <protection hidden="1"/>
    </xf>
    <xf numFmtId="49" fontId="17" fillId="0" borderId="0" xfId="0" quotePrefix="1" applyNumberFormat="1" applyFont="1" applyAlignment="1" applyProtection="1">
      <alignment horizontal="left" indent="1"/>
      <protection hidden="1"/>
    </xf>
    <xf numFmtId="49" fontId="17" fillId="0" borderId="0" xfId="0" quotePrefix="1" applyNumberFormat="1" applyFont="1" applyAlignment="1" applyProtection="1">
      <alignment horizontal="left"/>
      <protection hidden="1"/>
    </xf>
    <xf numFmtId="49" fontId="83" fillId="0" borderId="0" xfId="0" applyNumberFormat="1" applyFont="1" applyProtection="1">
      <protection hidden="1"/>
    </xf>
    <xf numFmtId="49" fontId="17" fillId="0" borderId="0" xfId="0" applyNumberFormat="1" applyFont="1" applyAlignment="1" applyProtection="1">
      <alignment vertical="center"/>
      <protection hidden="1"/>
    </xf>
    <xf numFmtId="49" fontId="17" fillId="0" borderId="0" xfId="0" applyNumberFormat="1" applyFont="1" applyAlignment="1" applyProtection="1">
      <alignment horizontal="center" vertical="center"/>
      <protection hidden="1"/>
    </xf>
    <xf numFmtId="49" fontId="74" fillId="0" borderId="0" xfId="0" quotePrefix="1" applyNumberFormat="1" applyFont="1" applyAlignment="1" applyProtection="1">
      <alignment vertical="top" wrapText="1"/>
      <protection hidden="1"/>
    </xf>
    <xf numFmtId="0" fontId="34" fillId="0" borderId="36" xfId="0" applyFont="1" applyBorder="1" applyProtection="1">
      <protection hidden="1"/>
    </xf>
    <xf numFmtId="0" fontId="7" fillId="0" borderId="0" xfId="0" applyFont="1" applyAlignment="1" applyProtection="1">
      <alignment horizontal="left" vertical="center"/>
      <protection hidden="1"/>
    </xf>
    <xf numFmtId="0" fontId="85" fillId="12" borderId="0" xfId="0" applyFont="1" applyFill="1" applyAlignment="1" applyProtection="1">
      <alignment vertical="center"/>
      <protection hidden="1"/>
    </xf>
    <xf numFmtId="0" fontId="86" fillId="0" borderId="0" xfId="0" applyFont="1" applyAlignment="1" applyProtection="1">
      <alignment horizontal="left"/>
      <protection hidden="1"/>
    </xf>
    <xf numFmtId="0" fontId="87" fillId="0" borderId="0" xfId="0" applyFont="1" applyProtection="1">
      <protection hidden="1"/>
    </xf>
    <xf numFmtId="49" fontId="17" fillId="0" borderId="0" xfId="0" quotePrefix="1" applyNumberFormat="1" applyFont="1" applyAlignment="1" applyProtection="1">
      <alignment horizontal="left" wrapText="1"/>
      <protection hidden="1"/>
    </xf>
    <xf numFmtId="0" fontId="88" fillId="0" borderId="22" xfId="0" applyFont="1" applyBorder="1" applyProtection="1">
      <protection hidden="1"/>
    </xf>
    <xf numFmtId="49" fontId="17" fillId="0" borderId="0" xfId="0" quotePrefix="1" applyNumberFormat="1" applyFont="1" applyAlignment="1" applyProtection="1">
      <alignment wrapText="1"/>
      <protection hidden="1"/>
    </xf>
    <xf numFmtId="49" fontId="74" fillId="0" borderId="0" xfId="0" applyNumberFormat="1" applyFont="1" applyAlignment="1" applyProtection="1">
      <alignment horizontal="left" vertical="top" wrapText="1"/>
      <protection hidden="1"/>
    </xf>
    <xf numFmtId="0" fontId="52" fillId="0" borderId="22" xfId="0" applyFont="1" applyBorder="1" applyAlignment="1" applyProtection="1">
      <alignment horizontal="left" vertical="center"/>
      <protection hidden="1"/>
    </xf>
    <xf numFmtId="0" fontId="20" fillId="0" borderId="0" xfId="0" applyFont="1" applyAlignment="1" applyProtection="1">
      <alignment horizontal="left" vertical="top" wrapText="1"/>
      <protection hidden="1"/>
    </xf>
    <xf numFmtId="0" fontId="0" fillId="7" borderId="0" xfId="0" applyFill="1" applyAlignment="1">
      <alignment horizontal="center" vertical="top"/>
    </xf>
    <xf numFmtId="0" fontId="34" fillId="7" borderId="0" xfId="0" applyFont="1" applyFill="1"/>
    <xf numFmtId="0" fontId="34" fillId="7" borderId="0" xfId="0" quotePrefix="1" applyFont="1" applyFill="1"/>
    <xf numFmtId="0" fontId="40" fillId="0" borderId="0" xfId="0" applyFont="1" applyAlignment="1" applyProtection="1">
      <alignment wrapText="1"/>
      <protection hidden="1"/>
    </xf>
    <xf numFmtId="0" fontId="0" fillId="0" borderId="4" xfId="0" applyBorder="1"/>
    <xf numFmtId="0" fontId="0" fillId="0" borderId="5" xfId="0" applyBorder="1"/>
    <xf numFmtId="0" fontId="0" fillId="0" borderId="31" xfId="0" applyBorder="1"/>
    <xf numFmtId="0" fontId="0" fillId="0" borderId="33" xfId="0" applyBorder="1"/>
    <xf numFmtId="0" fontId="39" fillId="0" borderId="0" xfId="0" applyFont="1" applyAlignment="1" applyProtection="1">
      <alignment horizontal="left" vertical="center" wrapText="1"/>
      <protection hidden="1"/>
    </xf>
    <xf numFmtId="0" fontId="39" fillId="0" borderId="0" xfId="0" applyFont="1" applyAlignment="1" applyProtection="1">
      <alignment horizontal="left" vertical="center"/>
      <protection hidden="1"/>
    </xf>
    <xf numFmtId="0" fontId="76" fillId="0" borderId="0" xfId="0" applyFont="1" applyAlignment="1" applyProtection="1">
      <alignment horizontal="right" vertical="center"/>
      <protection hidden="1"/>
    </xf>
    <xf numFmtId="0" fontId="0" fillId="0" borderId="32" xfId="0" applyBorder="1"/>
    <xf numFmtId="0" fontId="3" fillId="0" borderId="2" xfId="0" applyFont="1" applyBorder="1" applyAlignment="1" applyProtection="1">
      <alignment horizontal="right"/>
      <protection hidden="1"/>
    </xf>
    <xf numFmtId="0" fontId="76" fillId="0" borderId="0" xfId="0" applyFont="1" applyAlignment="1" applyProtection="1">
      <alignment vertical="center"/>
      <protection hidden="1"/>
    </xf>
    <xf numFmtId="0" fontId="91" fillId="0" borderId="0" xfId="0" applyFont="1" applyAlignment="1">
      <alignment vertical="top"/>
    </xf>
    <xf numFmtId="0" fontId="92" fillId="0" borderId="0" xfId="0" applyFont="1" applyAlignment="1" applyProtection="1">
      <alignment vertical="top"/>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left" vertical="center" wrapText="1"/>
      <protection hidden="1"/>
    </xf>
    <xf numFmtId="0" fontId="2" fillId="0" borderId="0" xfId="0" applyFont="1" applyAlignment="1" applyProtection="1">
      <alignment horizontal="left" vertical="center"/>
      <protection hidden="1"/>
    </xf>
    <xf numFmtId="0" fontId="23" fillId="0" borderId="0" xfId="0" applyFont="1" applyAlignment="1" applyProtection="1">
      <alignment vertical="center" wrapText="1"/>
      <protection hidden="1"/>
    </xf>
    <xf numFmtId="0" fontId="45" fillId="0" borderId="0" xfId="0" applyFont="1" applyAlignment="1">
      <alignment vertical="center" wrapText="1"/>
    </xf>
    <xf numFmtId="0" fontId="46" fillId="0" borderId="0" xfId="0" applyFont="1" applyAlignment="1" applyProtection="1">
      <alignment horizontal="left" vertical="center" wrapText="1"/>
      <protection hidden="1"/>
    </xf>
    <xf numFmtId="0" fontId="62" fillId="0" borderId="0" xfId="0" applyFont="1" applyAlignment="1" applyProtection="1">
      <alignment horizontal="center" vertical="center" wrapText="1"/>
      <protection hidden="1"/>
    </xf>
    <xf numFmtId="0" fontId="69" fillId="0" borderId="0" xfId="0" applyFont="1"/>
    <xf numFmtId="0" fontId="69" fillId="0" borderId="1" xfId="0" applyFont="1" applyBorder="1"/>
    <xf numFmtId="9" fontId="69" fillId="0" borderId="1" xfId="114" applyFont="1" applyBorder="1"/>
    <xf numFmtId="9" fontId="69" fillId="0" borderId="0" xfId="114" applyFont="1"/>
    <xf numFmtId="0" fontId="69" fillId="0" borderId="1" xfId="0" applyFont="1" applyBorder="1" applyAlignment="1">
      <alignment wrapText="1"/>
    </xf>
    <xf numFmtId="0" fontId="69" fillId="0" borderId="0" xfId="0" applyFont="1" applyAlignment="1">
      <alignment vertical="center" wrapText="1"/>
    </xf>
    <xf numFmtId="0" fontId="69" fillId="13" borderId="0" xfId="0" applyFont="1" applyFill="1"/>
    <xf numFmtId="0" fontId="69" fillId="14" borderId="0" xfId="0" applyFont="1" applyFill="1"/>
    <xf numFmtId="0" fontId="69" fillId="11" borderId="0" xfId="0" applyFont="1" applyFill="1"/>
    <xf numFmtId="0" fontId="69" fillId="15" borderId="0" xfId="0" applyFont="1" applyFill="1"/>
    <xf numFmtId="0" fontId="69" fillId="16" borderId="0" xfId="0" applyFont="1" applyFill="1"/>
    <xf numFmtId="0" fontId="69" fillId="17" borderId="0" xfId="0" applyFont="1" applyFill="1"/>
    <xf numFmtId="0" fontId="69" fillId="9" borderId="0" xfId="0" applyFont="1" applyFill="1"/>
    <xf numFmtId="0" fontId="69" fillId="10" borderId="0" xfId="0" applyFont="1" applyFill="1"/>
    <xf numFmtId="0" fontId="69" fillId="18" borderId="0" xfId="0" applyFont="1" applyFill="1"/>
    <xf numFmtId="0" fontId="32" fillId="8" borderId="42" xfId="0" applyFont="1" applyFill="1" applyBorder="1"/>
    <xf numFmtId="0" fontId="0" fillId="0" borderId="40" xfId="0" applyBorder="1"/>
    <xf numFmtId="0" fontId="0" fillId="0" borderId="43" xfId="0" applyBorder="1"/>
    <xf numFmtId="0" fontId="32" fillId="8" borderId="45" xfId="0" applyFont="1" applyFill="1" applyBorder="1"/>
    <xf numFmtId="0" fontId="0" fillId="0" borderId="12" xfId="0" applyBorder="1"/>
    <xf numFmtId="6" fontId="0" fillId="0" borderId="7" xfId="0" applyNumberFormat="1" applyBorder="1" applyAlignment="1">
      <alignment horizontal="center"/>
    </xf>
    <xf numFmtId="0" fontId="0" fillId="0" borderId="10" xfId="0" applyBorder="1"/>
    <xf numFmtId="0" fontId="0" fillId="0" borderId="8" xfId="0" applyBorder="1"/>
    <xf numFmtId="6" fontId="0" fillId="0" borderId="9" xfId="0" applyNumberFormat="1" applyBorder="1" applyAlignment="1">
      <alignment horizontal="center"/>
    </xf>
    <xf numFmtId="0" fontId="0" fillId="0" borderId="16" xfId="0" applyBorder="1"/>
    <xf numFmtId="6" fontId="0" fillId="0" borderId="14" xfId="0" applyNumberFormat="1" applyBorder="1" applyAlignment="1">
      <alignment horizontal="center"/>
    </xf>
    <xf numFmtId="0" fontId="32" fillId="8" borderId="27" xfId="0" applyFont="1" applyFill="1" applyBorder="1"/>
    <xf numFmtId="0" fontId="32" fillId="8" borderId="29" xfId="0" applyFont="1" applyFill="1" applyBorder="1"/>
    <xf numFmtId="167" fontId="69" fillId="0" borderId="8" xfId="4" applyNumberFormat="1" applyFont="1" applyBorder="1"/>
    <xf numFmtId="44" fontId="69" fillId="0" borderId="0" xfId="0" applyNumberFormat="1" applyFont="1"/>
    <xf numFmtId="0" fontId="69" fillId="0" borderId="39" xfId="0" applyFont="1" applyBorder="1"/>
    <xf numFmtId="0" fontId="0" fillId="0" borderId="0" xfId="0" applyAlignment="1">
      <alignment vertical="center"/>
    </xf>
    <xf numFmtId="0" fontId="0" fillId="0" borderId="5" xfId="0" applyBorder="1" applyAlignment="1">
      <alignment vertical="center"/>
    </xf>
    <xf numFmtId="0" fontId="111" fillId="0" borderId="4" xfId="0" applyFont="1" applyBorder="1" applyAlignment="1">
      <alignment horizontal="right" vertical="center"/>
    </xf>
    <xf numFmtId="44" fontId="0" fillId="0" borderId="0" xfId="58" applyFont="1" applyBorder="1" applyAlignment="1">
      <alignment vertical="center"/>
    </xf>
    <xf numFmtId="0" fontId="76" fillId="0" borderId="0" xfId="0" applyFont="1" applyAlignment="1" applyProtection="1">
      <alignment horizontal="left" vertical="center"/>
      <protection hidden="1"/>
    </xf>
    <xf numFmtId="167" fontId="69" fillId="0" borderId="0" xfId="4" applyNumberFormat="1" applyFont="1" applyBorder="1"/>
    <xf numFmtId="9" fontId="69" fillId="0" borderId="0" xfId="114" applyFont="1" applyBorder="1"/>
    <xf numFmtId="44" fontId="69" fillId="0" borderId="0" xfId="58" quotePrefix="1" applyFont="1" applyBorder="1"/>
    <xf numFmtId="10" fontId="28" fillId="2" borderId="1" xfId="3" applyNumberFormat="1" applyBorder="1" applyAlignment="1">
      <alignment horizontal="center" vertical="center"/>
    </xf>
    <xf numFmtId="0" fontId="81" fillId="19" borderId="0" xfId="0" applyFont="1" applyFill="1" applyAlignment="1" applyProtection="1">
      <alignment vertical="center"/>
      <protection hidden="1"/>
    </xf>
    <xf numFmtId="0" fontId="80" fillId="19" borderId="0" xfId="0" applyFont="1" applyFill="1" applyAlignment="1" applyProtection="1">
      <alignment vertical="center"/>
      <protection hidden="1"/>
    </xf>
    <xf numFmtId="0" fontId="79" fillId="19" borderId="0" xfId="0" applyFont="1" applyFill="1" applyAlignment="1" applyProtection="1">
      <alignment vertical="center"/>
      <protection hidden="1"/>
    </xf>
    <xf numFmtId="0" fontId="82" fillId="19" borderId="0" xfId="0" applyFont="1" applyFill="1" applyAlignment="1" applyProtection="1">
      <alignment vertical="center"/>
      <protection hidden="1"/>
    </xf>
    <xf numFmtId="0" fontId="79" fillId="0" borderId="0" xfId="0" applyFont="1" applyAlignment="1" applyProtection="1">
      <alignment vertical="center"/>
      <protection hidden="1"/>
    </xf>
    <xf numFmtId="0" fontId="35" fillId="19" borderId="22" xfId="0" applyFont="1" applyFill="1" applyBorder="1" applyAlignment="1" applyProtection="1">
      <alignment horizontal="left"/>
      <protection hidden="1"/>
    </xf>
    <xf numFmtId="0" fontId="37" fillId="19" borderId="0" xfId="0" applyFont="1" applyFill="1" applyAlignment="1" applyProtection="1">
      <alignment vertical="center"/>
      <protection hidden="1"/>
    </xf>
    <xf numFmtId="0" fontId="85" fillId="19" borderId="0" xfId="0" applyFont="1" applyFill="1" applyAlignment="1" applyProtection="1">
      <alignment vertical="center"/>
      <protection hidden="1"/>
    </xf>
    <xf numFmtId="0" fontId="82" fillId="19" borderId="38" xfId="0" applyFont="1" applyFill="1" applyBorder="1" applyAlignment="1" applyProtection="1">
      <alignment vertical="center"/>
      <protection hidden="1"/>
    </xf>
    <xf numFmtId="0" fontId="82" fillId="19" borderId="38" xfId="0" applyFont="1" applyFill="1" applyBorder="1" applyAlignment="1" applyProtection="1">
      <alignment vertical="center" wrapText="1"/>
      <protection hidden="1"/>
    </xf>
    <xf numFmtId="0" fontId="0" fillId="19" borderId="0" xfId="0" applyFill="1"/>
    <xf numFmtId="0" fontId="113" fillId="0" borderId="0" xfId="0" applyFont="1" applyAlignment="1" applyProtection="1">
      <alignment horizontal="left" vertical="top" wrapText="1"/>
      <protection hidden="1"/>
    </xf>
    <xf numFmtId="0" fontId="46" fillId="0" borderId="2" xfId="0" applyFont="1" applyBorder="1" applyAlignment="1" applyProtection="1">
      <alignment horizontal="left"/>
      <protection hidden="1"/>
    </xf>
    <xf numFmtId="0" fontId="19" fillId="0" borderId="0" xfId="0" applyFont="1" applyAlignment="1" applyProtection="1">
      <alignment horizontal="right" vertical="center"/>
      <protection hidden="1"/>
    </xf>
    <xf numFmtId="0" fontId="91" fillId="0" borderId="0" xfId="0" applyFont="1" applyAlignment="1">
      <alignment horizontal="left" vertical="top"/>
    </xf>
    <xf numFmtId="0" fontId="82" fillId="19" borderId="0" xfId="0" applyFont="1" applyFill="1" applyAlignment="1" applyProtection="1">
      <alignment vertical="center" wrapText="1"/>
      <protection hidden="1"/>
    </xf>
    <xf numFmtId="0" fontId="0" fillId="0" borderId="0" xfId="0" applyAlignment="1">
      <alignment horizontal="left"/>
    </xf>
    <xf numFmtId="0" fontId="110" fillId="0" borderId="0" xfId="0" applyFont="1" applyAlignment="1">
      <alignment horizontal="right" vertical="center"/>
    </xf>
    <xf numFmtId="0" fontId="114" fillId="0" borderId="4" xfId="0" applyFont="1" applyBorder="1" applyAlignment="1">
      <alignment horizontal="center" vertical="center"/>
    </xf>
    <xf numFmtId="0" fontId="114" fillId="0" borderId="0" xfId="0" applyFont="1" applyAlignment="1">
      <alignment horizontal="center" vertical="center"/>
    </xf>
    <xf numFmtId="0" fontId="114" fillId="0" borderId="4" xfId="0" applyFont="1" applyBorder="1" applyAlignment="1">
      <alignment horizontal="right" vertical="center"/>
    </xf>
    <xf numFmtId="0" fontId="69" fillId="0" borderId="1" xfId="0" applyFont="1" applyBorder="1" applyAlignment="1">
      <alignment horizontal="right"/>
    </xf>
    <xf numFmtId="0" fontId="32" fillId="20" borderId="1" xfId="0" applyFont="1" applyFill="1" applyBorder="1" applyAlignment="1">
      <alignment horizontal="center" vertical="center"/>
    </xf>
    <xf numFmtId="0" fontId="69" fillId="0" borderId="8" xfId="0" applyFont="1" applyBorder="1"/>
    <xf numFmtId="0" fontId="69" fillId="0" borderId="52" xfId="0" applyFont="1" applyBorder="1"/>
    <xf numFmtId="0" fontId="69" fillId="0" borderId="0" xfId="0" applyFont="1" applyAlignment="1">
      <alignment vertical="center"/>
    </xf>
    <xf numFmtId="0" fontId="34" fillId="0" borderId="0" xfId="0" applyFont="1" applyAlignment="1" applyProtection="1">
      <alignment vertical="center"/>
      <protection hidden="1"/>
    </xf>
    <xf numFmtId="0" fontId="39" fillId="0" borderId="0" xfId="0" applyFont="1" applyAlignment="1" applyProtection="1">
      <alignment vertical="center"/>
      <protection hidden="1"/>
    </xf>
    <xf numFmtId="0" fontId="116" fillId="0" borderId="0" xfId="0" applyFont="1" applyAlignment="1" applyProtection="1">
      <alignment horizontal="left" vertical="top" wrapText="1"/>
      <protection hidden="1"/>
    </xf>
    <xf numFmtId="0" fontId="116" fillId="0" borderId="0" xfId="0" applyFont="1" applyAlignment="1" applyProtection="1">
      <alignment horizontal="left" vertical="top"/>
      <protection hidden="1"/>
    </xf>
    <xf numFmtId="0" fontId="82" fillId="19" borderId="56" xfId="0" applyFont="1" applyFill="1" applyBorder="1" applyAlignment="1" applyProtection="1">
      <alignment vertical="center"/>
      <protection hidden="1"/>
    </xf>
    <xf numFmtId="0" fontId="79" fillId="19" borderId="56" xfId="0" applyFont="1" applyFill="1" applyBorder="1" applyAlignment="1" applyProtection="1">
      <alignment vertical="center"/>
      <protection hidden="1"/>
    </xf>
    <xf numFmtId="0" fontId="79" fillId="0" borderId="56" xfId="0" applyFont="1" applyBorder="1" applyAlignment="1" applyProtection="1">
      <alignment vertical="center"/>
      <protection hidden="1"/>
    </xf>
    <xf numFmtId="49" fontId="118" fillId="0" borderId="0" xfId="0" applyNumberFormat="1" applyFont="1" applyAlignment="1" applyProtection="1">
      <alignment horizontal="right" vertical="top"/>
      <protection hidden="1"/>
    </xf>
    <xf numFmtId="49" fontId="118" fillId="0" borderId="0" xfId="0" applyNumberFormat="1" applyFont="1" applyAlignment="1" applyProtection="1">
      <alignment horizontal="right" vertical="top" wrapText="1"/>
      <protection hidden="1"/>
    </xf>
    <xf numFmtId="0" fontId="50" fillId="0" borderId="0" xfId="0" applyFont="1" applyAlignment="1" applyProtection="1">
      <alignment vertical="center" wrapText="1"/>
      <protection hidden="1"/>
    </xf>
    <xf numFmtId="0" fontId="119" fillId="0" borderId="0" xfId="105" applyFont="1" applyAlignment="1" applyProtection="1">
      <alignment vertical="center"/>
      <protection hidden="1"/>
    </xf>
    <xf numFmtId="0" fontId="117" fillId="0" borderId="55" xfId="0" applyFont="1" applyBorder="1" applyAlignment="1" applyProtection="1">
      <alignment vertical="center"/>
      <protection hidden="1"/>
    </xf>
    <xf numFmtId="0" fontId="120" fillId="0" borderId="55" xfId="0" applyFont="1" applyBorder="1" applyProtection="1">
      <protection hidden="1"/>
    </xf>
    <xf numFmtId="0" fontId="84" fillId="0" borderId="0" xfId="0" applyFont="1" applyProtection="1">
      <protection hidden="1"/>
    </xf>
    <xf numFmtId="0" fontId="55" fillId="0" borderId="0" xfId="0" applyFont="1" applyAlignment="1" applyProtection="1">
      <alignment vertical="center"/>
      <protection hidden="1"/>
    </xf>
    <xf numFmtId="0" fontId="85" fillId="19" borderId="56" xfId="0" applyFont="1" applyFill="1" applyBorder="1" applyAlignment="1" applyProtection="1">
      <alignment vertical="center"/>
      <protection hidden="1"/>
    </xf>
    <xf numFmtId="0" fontId="57" fillId="0" borderId="56" xfId="0" applyFont="1" applyBorder="1" applyAlignment="1" applyProtection="1">
      <alignment vertical="center"/>
      <protection hidden="1"/>
    </xf>
    <xf numFmtId="0" fontId="34" fillId="0" borderId="56" xfId="0" applyFont="1" applyBorder="1" applyProtection="1">
      <protection hidden="1"/>
    </xf>
    <xf numFmtId="0" fontId="37" fillId="0" borderId="0" xfId="0" applyFont="1" applyAlignment="1" applyProtection="1">
      <alignment vertical="center"/>
      <protection hidden="1"/>
    </xf>
    <xf numFmtId="0" fontId="37" fillId="19" borderId="56" xfId="0" applyFont="1" applyFill="1" applyBorder="1" applyAlignment="1" applyProtection="1">
      <alignment vertical="center"/>
      <protection hidden="1"/>
    </xf>
    <xf numFmtId="0" fontId="37" fillId="0" borderId="56" xfId="0" applyFont="1" applyBorder="1" applyAlignment="1" applyProtection="1">
      <alignment vertical="center"/>
      <protection hidden="1"/>
    </xf>
    <xf numFmtId="9" fontId="69" fillId="0" borderId="1" xfId="114" applyFont="1" applyFill="1" applyBorder="1" applyAlignment="1">
      <alignment horizontal="center" vertical="center"/>
    </xf>
    <xf numFmtId="0" fontId="112" fillId="0" borderId="12" xfId="0" applyFont="1" applyBorder="1" applyAlignment="1">
      <alignment horizontal="right" vertical="center"/>
    </xf>
    <xf numFmtId="44" fontId="0" fillId="0" borderId="7" xfId="58" applyFont="1" applyFill="1" applyBorder="1" applyAlignment="1">
      <alignment vertical="center"/>
    </xf>
    <xf numFmtId="0" fontId="112" fillId="0" borderId="10" xfId="0" applyFont="1" applyBorder="1" applyAlignment="1">
      <alignment horizontal="right" vertical="center"/>
    </xf>
    <xf numFmtId="44" fontId="0" fillId="0" borderId="9" xfId="58" applyFont="1" applyFill="1" applyBorder="1" applyAlignment="1">
      <alignment vertical="center"/>
    </xf>
    <xf numFmtId="44" fontId="69" fillId="0" borderId="43" xfId="58" applyFont="1" applyBorder="1"/>
    <xf numFmtId="0" fontId="98" fillId="22" borderId="42" xfId="0" applyFont="1" applyFill="1" applyBorder="1" applyAlignment="1">
      <alignment horizontal="center"/>
    </xf>
    <xf numFmtId="0" fontId="98" fillId="21" borderId="1" xfId="0" applyFont="1" applyFill="1" applyBorder="1"/>
    <xf numFmtId="0" fontId="98" fillId="21" borderId="11" xfId="0" applyFont="1" applyFill="1" applyBorder="1"/>
    <xf numFmtId="0" fontId="122" fillId="0" borderId="0" xfId="0" applyFont="1"/>
    <xf numFmtId="44" fontId="99" fillId="5" borderId="41" xfId="0" applyNumberFormat="1" applyFont="1" applyFill="1" applyBorder="1" applyAlignment="1">
      <alignment horizontal="center"/>
    </xf>
    <xf numFmtId="0" fontId="2" fillId="0" borderId="2" xfId="0" applyFont="1" applyBorder="1" applyAlignment="1" applyProtection="1">
      <alignment horizontal="center"/>
      <protection hidden="1"/>
    </xf>
    <xf numFmtId="0" fontId="45" fillId="0" borderId="0" xfId="0" applyFont="1"/>
    <xf numFmtId="0" fontId="121" fillId="0" borderId="0" xfId="0" applyFont="1" applyAlignment="1" applyProtection="1">
      <alignment vertical="top" wrapText="1"/>
      <protection hidden="1"/>
    </xf>
    <xf numFmtId="0" fontId="124" fillId="0" borderId="0" xfId="0" applyFont="1" applyProtection="1">
      <protection hidden="1"/>
    </xf>
    <xf numFmtId="0" fontId="0" fillId="19" borderId="0" xfId="0" applyFill="1" applyProtection="1">
      <protection hidden="1"/>
    </xf>
    <xf numFmtId="0" fontId="32" fillId="5" borderId="1" xfId="0" applyFont="1" applyFill="1" applyBorder="1" applyAlignment="1">
      <alignment horizontal="center" vertical="center"/>
    </xf>
    <xf numFmtId="0" fontId="32" fillId="5" borderId="7" xfId="0" applyFont="1" applyFill="1" applyBorder="1" applyAlignment="1">
      <alignment horizontal="center" vertical="center"/>
    </xf>
    <xf numFmtId="0" fontId="0" fillId="5" borderId="6" xfId="0" applyFill="1" applyBorder="1" applyAlignment="1">
      <alignment horizontal="center"/>
    </xf>
    <xf numFmtId="0" fontId="32" fillId="5" borderId="11" xfId="0" applyFont="1" applyFill="1" applyBorder="1" applyAlignment="1">
      <alignment horizontal="center" vertical="center"/>
    </xf>
    <xf numFmtId="0" fontId="32" fillId="5" borderId="12" xfId="0" applyFont="1" applyFill="1" applyBorder="1" applyAlignment="1">
      <alignment horizontal="center" vertical="center"/>
    </xf>
    <xf numFmtId="167" fontId="112" fillId="0" borderId="10" xfId="0" applyNumberFormat="1" applyFont="1" applyBorder="1"/>
    <xf numFmtId="0" fontId="69" fillId="0" borderId="9" xfId="0" applyFont="1" applyBorder="1"/>
    <xf numFmtId="0" fontId="32" fillId="5" borderId="53" xfId="0" applyFont="1" applyFill="1" applyBorder="1" applyAlignment="1">
      <alignment horizontal="center" vertical="center"/>
    </xf>
    <xf numFmtId="0" fontId="69" fillId="0" borderId="32" xfId="0" applyFont="1" applyBorder="1"/>
    <xf numFmtId="0" fontId="98" fillId="21" borderId="45" xfId="0" applyFont="1" applyFill="1" applyBorder="1"/>
    <xf numFmtId="0" fontId="112" fillId="0" borderId="15" xfId="0" applyFont="1" applyBorder="1" applyAlignment="1">
      <alignment horizontal="right" vertical="center"/>
    </xf>
    <xf numFmtId="44" fontId="0" fillId="0" borderId="13" xfId="58" applyFont="1" applyFill="1" applyBorder="1" applyAlignment="1">
      <alignment vertical="center"/>
    </xf>
    <xf numFmtId="0" fontId="100" fillId="23" borderId="34" xfId="0" applyFont="1" applyFill="1" applyBorder="1" applyAlignment="1">
      <alignment horizontal="right" vertical="center"/>
    </xf>
    <xf numFmtId="44" fontId="32" fillId="23" borderId="35" xfId="58" applyFont="1" applyFill="1" applyBorder="1"/>
    <xf numFmtId="0" fontId="0" fillId="0" borderId="9" xfId="0" applyBorder="1"/>
    <xf numFmtId="164" fontId="46" fillId="5" borderId="3" xfId="0" applyNumberFormat="1" applyFont="1" applyFill="1" applyBorder="1" applyAlignment="1" applyProtection="1">
      <alignment horizontal="left"/>
      <protection locked="0" hidden="1"/>
    </xf>
    <xf numFmtId="0" fontId="42" fillId="0" borderId="3" xfId="0" applyFont="1" applyBorder="1" applyProtection="1">
      <protection locked="0" hidden="1"/>
    </xf>
    <xf numFmtId="0" fontId="0" fillId="0" borderId="56" xfId="0" applyBorder="1"/>
    <xf numFmtId="171" fontId="126" fillId="27" borderId="65" xfId="0" applyNumberFormat="1" applyFont="1" applyFill="1" applyBorder="1" applyAlignment="1" applyProtection="1">
      <alignment horizontal="center" vertical="center" wrapText="1"/>
      <protection hidden="1"/>
    </xf>
    <xf numFmtId="9" fontId="0" fillId="0" borderId="40" xfId="114" applyFont="1" applyBorder="1"/>
    <xf numFmtId="9" fontId="0" fillId="0" borderId="43" xfId="114" applyFont="1" applyBorder="1"/>
    <xf numFmtId="0" fontId="113" fillId="5" borderId="3" xfId="0" applyFont="1" applyFill="1" applyBorder="1" applyAlignment="1" applyProtection="1">
      <alignment horizontal="left" vertical="top" wrapText="1"/>
      <protection locked="0"/>
    </xf>
    <xf numFmtId="44" fontId="0" fillId="5" borderId="3" xfId="58" applyFont="1" applyFill="1" applyBorder="1" applyAlignment="1" applyProtection="1">
      <alignment vertical="center"/>
      <protection locked="0"/>
    </xf>
    <xf numFmtId="0" fontId="0" fillId="5" borderId="3" xfId="58" applyNumberFormat="1" applyFont="1" applyFill="1" applyBorder="1" applyAlignment="1" applyProtection="1">
      <alignment vertical="center"/>
      <protection locked="0"/>
    </xf>
    <xf numFmtId="44" fontId="0" fillId="20" borderId="32" xfId="58" applyFont="1" applyFill="1" applyBorder="1" applyProtection="1">
      <protection hidden="1"/>
    </xf>
    <xf numFmtId="0" fontId="49" fillId="0" borderId="0" xfId="0" applyFont="1" applyAlignment="1" applyProtection="1">
      <alignment horizontal="center" vertical="top"/>
      <protection hidden="1"/>
    </xf>
    <xf numFmtId="14" fontId="0" fillId="0" borderId="0" xfId="0" applyNumberFormat="1"/>
    <xf numFmtId="0" fontId="127" fillId="0" borderId="0" xfId="0" applyFont="1" applyAlignment="1">
      <alignment vertical="top" wrapText="1"/>
    </xf>
    <xf numFmtId="0" fontId="128" fillId="0" borderId="0" xfId="0" applyFont="1" applyProtection="1">
      <protection hidden="1"/>
    </xf>
    <xf numFmtId="0" fontId="128" fillId="0" borderId="0" xfId="0" applyFont="1" applyAlignment="1" applyProtection="1">
      <alignment horizontal="left"/>
      <protection hidden="1"/>
    </xf>
    <xf numFmtId="0" fontId="129" fillId="0" borderId="0" xfId="0" applyFont="1" applyAlignment="1" applyProtection="1">
      <alignment horizontal="left"/>
      <protection hidden="1"/>
    </xf>
    <xf numFmtId="0" fontId="130" fillId="0" borderId="22" xfId="0" applyFont="1" applyBorder="1" applyProtection="1">
      <protection hidden="1"/>
    </xf>
    <xf numFmtId="0" fontId="0" fillId="5" borderId="1" xfId="0" applyFill="1" applyBorder="1" applyAlignment="1">
      <alignment horizontal="center"/>
    </xf>
    <xf numFmtId="0" fontId="51" fillId="5" borderId="1" xfId="0" applyFont="1" applyFill="1" applyBorder="1" applyAlignment="1">
      <alignment horizontal="center" vertical="center"/>
    </xf>
    <xf numFmtId="0" fontId="45" fillId="0" borderId="0" xfId="0" applyFont="1" applyAlignment="1">
      <alignment horizontal="center"/>
    </xf>
    <xf numFmtId="0" fontId="45" fillId="7" borderId="0" xfId="0" applyFont="1" applyFill="1" applyProtection="1">
      <protection hidden="1"/>
    </xf>
    <xf numFmtId="0" fontId="131" fillId="0" borderId="1" xfId="0" applyFont="1" applyBorder="1" applyAlignment="1">
      <alignment horizontal="center" vertical="center"/>
    </xf>
    <xf numFmtId="0" fontId="45" fillId="5" borderId="1" xfId="0" applyFont="1" applyFill="1" applyBorder="1" applyAlignment="1" applyProtection="1">
      <alignment horizontal="center" vertical="center"/>
      <protection locked="0" hidden="1"/>
    </xf>
    <xf numFmtId="0" fontId="131" fillId="0" borderId="1" xfId="0" applyFont="1" applyBorder="1" applyAlignment="1" applyProtection="1">
      <alignment horizontal="center" vertical="center"/>
      <protection hidden="1"/>
    </xf>
    <xf numFmtId="0" fontId="132" fillId="0" borderId="19" xfId="0" applyFont="1" applyBorder="1" applyAlignment="1">
      <alignment vertical="top"/>
    </xf>
    <xf numFmtId="0" fontId="0" fillId="0" borderId="66" xfId="0" applyBorder="1"/>
    <xf numFmtId="0" fontId="134" fillId="0" borderId="67" xfId="0" applyFont="1" applyBorder="1" applyAlignment="1" applyProtection="1">
      <alignment vertical="top" wrapText="1"/>
      <protection hidden="1"/>
    </xf>
    <xf numFmtId="0" fontId="0" fillId="0" borderId="2" xfId="0" applyBorder="1"/>
    <xf numFmtId="0" fontId="0" fillId="0" borderId="68" xfId="0" applyBorder="1"/>
    <xf numFmtId="49" fontId="135" fillId="0" borderId="69" xfId="0" applyNumberFormat="1" applyFont="1" applyBorder="1" applyAlignment="1" applyProtection="1">
      <alignment horizontal="right" vertical="top" wrapText="1"/>
      <protection hidden="1"/>
    </xf>
    <xf numFmtId="0" fontId="0" fillId="0" borderId="70" xfId="0" applyBorder="1" applyProtection="1">
      <protection hidden="1"/>
    </xf>
    <xf numFmtId="49" fontId="135" fillId="0" borderId="71" xfId="0" applyNumberFormat="1" applyFont="1" applyBorder="1" applyAlignment="1" applyProtection="1">
      <alignment horizontal="right" vertical="top" wrapText="1"/>
      <protection hidden="1"/>
    </xf>
    <xf numFmtId="0" fontId="135" fillId="0" borderId="3" xfId="0" applyFont="1" applyBorder="1" applyAlignment="1" applyProtection="1">
      <alignment vertical="top"/>
      <protection hidden="1"/>
    </xf>
    <xf numFmtId="0" fontId="121" fillId="0" borderId="3" xfId="0" applyFont="1" applyBorder="1" applyAlignment="1" applyProtection="1">
      <alignment vertical="top" wrapText="1"/>
      <protection hidden="1"/>
    </xf>
    <xf numFmtId="0" fontId="0" fillId="0" borderId="72" xfId="0" applyBorder="1"/>
    <xf numFmtId="0" fontId="6" fillId="0" borderId="2" xfId="0" applyFont="1" applyBorder="1" applyAlignment="1" applyProtection="1">
      <alignment horizontal="right" vertical="center"/>
      <protection hidden="1"/>
    </xf>
    <xf numFmtId="0" fontId="34" fillId="0" borderId="0" xfId="0" applyFont="1" applyAlignment="1" applyProtection="1">
      <alignment horizontal="center" vertical="top"/>
      <protection hidden="1"/>
    </xf>
    <xf numFmtId="0" fontId="2" fillId="0" borderId="0" xfId="0" applyFont="1" applyAlignment="1" applyProtection="1">
      <alignment horizontal="center" vertical="top"/>
      <protection hidden="1"/>
    </xf>
    <xf numFmtId="0" fontId="137" fillId="0" borderId="0" xfId="0" applyFont="1" applyProtection="1">
      <protection hidden="1"/>
    </xf>
    <xf numFmtId="0" fontId="34" fillId="0" borderId="0" xfId="0" applyFont="1" applyAlignment="1" applyProtection="1">
      <alignment horizontal="right" vertical="top"/>
      <protection hidden="1"/>
    </xf>
    <xf numFmtId="0" fontId="70" fillId="0" borderId="0" xfId="106" applyFont="1" applyFill="1" applyAlignment="1" applyProtection="1">
      <alignment vertical="top"/>
      <protection hidden="1"/>
    </xf>
    <xf numFmtId="0" fontId="61" fillId="0" borderId="0" xfId="0" applyFont="1" applyAlignment="1" applyProtection="1">
      <alignment vertical="top"/>
      <protection hidden="1"/>
    </xf>
    <xf numFmtId="0" fontId="61" fillId="0" borderId="0" xfId="0" applyFont="1" applyAlignment="1" applyProtection="1">
      <alignment horizontal="right" vertical="top"/>
      <protection hidden="1"/>
    </xf>
    <xf numFmtId="0" fontId="4" fillId="0" borderId="0" xfId="0" applyFont="1" applyAlignment="1" applyProtection="1">
      <alignment vertical="top"/>
      <protection hidden="1"/>
    </xf>
    <xf numFmtId="0" fontId="74" fillId="0" borderId="0" xfId="0" applyFont="1" applyAlignment="1" applyProtection="1">
      <alignment vertical="top"/>
      <protection hidden="1"/>
    </xf>
    <xf numFmtId="0" fontId="50" fillId="0" borderId="0" xfId="0" applyFont="1" applyAlignment="1" applyProtection="1">
      <alignment vertical="top"/>
      <protection hidden="1"/>
    </xf>
    <xf numFmtId="0" fontId="30" fillId="0" borderId="0" xfId="105" applyAlignment="1">
      <alignment vertical="center"/>
    </xf>
    <xf numFmtId="0" fontId="12" fillId="0" borderId="0" xfId="0" applyFont="1" applyAlignment="1" applyProtection="1">
      <alignment vertical="top"/>
      <protection hidden="1"/>
    </xf>
    <xf numFmtId="0" fontId="2" fillId="0" borderId="0" xfId="0" applyFont="1" applyAlignment="1" applyProtection="1">
      <alignment horizontal="right" vertical="top"/>
      <protection hidden="1"/>
    </xf>
    <xf numFmtId="0" fontId="30" fillId="0" borderId="0" xfId="105" applyFill="1" applyAlignment="1" applyProtection="1">
      <alignment horizontal="left" vertical="center"/>
      <protection hidden="1"/>
    </xf>
    <xf numFmtId="0" fontId="38" fillId="28" borderId="0" xfId="0" applyFont="1" applyFill="1" applyProtection="1">
      <protection hidden="1"/>
    </xf>
    <xf numFmtId="0" fontId="2" fillId="28" borderId="0" xfId="0" applyFont="1" applyFill="1" applyAlignment="1" applyProtection="1">
      <alignment vertical="top"/>
      <protection hidden="1"/>
    </xf>
    <xf numFmtId="0" fontId="46" fillId="5" borderId="3" xfId="0" applyFont="1" applyFill="1" applyBorder="1" applyAlignment="1" applyProtection="1">
      <alignment horizontal="center"/>
      <protection locked="0" hidden="1"/>
    </xf>
    <xf numFmtId="0" fontId="89" fillId="0" borderId="0" xfId="0" applyFont="1" applyAlignment="1" applyProtection="1">
      <alignment wrapText="1"/>
      <protection hidden="1"/>
    </xf>
    <xf numFmtId="0" fontId="69" fillId="28" borderId="1" xfId="0" applyFont="1" applyFill="1" applyBorder="1"/>
    <xf numFmtId="0" fontId="25" fillId="0" borderId="56" xfId="0" applyFont="1" applyBorder="1" applyAlignment="1" applyProtection="1">
      <alignment wrapText="1"/>
      <protection hidden="1"/>
    </xf>
    <xf numFmtId="0" fontId="140" fillId="0" borderId="0" xfId="0" applyFont="1" applyAlignment="1" applyProtection="1">
      <alignment vertical="center"/>
      <protection hidden="1"/>
    </xf>
    <xf numFmtId="0" fontId="141" fillId="0" borderId="56" xfId="0" applyFont="1" applyBorder="1" applyAlignment="1" applyProtection="1">
      <alignment vertical="center"/>
      <protection hidden="1"/>
    </xf>
    <xf numFmtId="0" fontId="141" fillId="0" borderId="0" xfId="0" applyFont="1" applyAlignment="1" applyProtection="1">
      <alignment vertical="center"/>
      <protection hidden="1"/>
    </xf>
    <xf numFmtId="0" fontId="82" fillId="19" borderId="22" xfId="0" applyFont="1" applyFill="1" applyBorder="1" applyAlignment="1" applyProtection="1">
      <alignment horizontal="left" vertical="center"/>
      <protection hidden="1"/>
    </xf>
    <xf numFmtId="164" fontId="46" fillId="5" borderId="3" xfId="0" applyNumberFormat="1" applyFont="1" applyFill="1" applyBorder="1" applyAlignment="1" applyProtection="1">
      <alignment horizontal="left"/>
      <protection locked="0"/>
    </xf>
    <xf numFmtId="0" fontId="142" fillId="0" borderId="0" xfId="0" applyFont="1" applyAlignment="1" applyProtection="1">
      <alignment horizontal="right"/>
      <protection hidden="1"/>
    </xf>
    <xf numFmtId="0" fontId="143" fillId="0" borderId="0" xfId="0" applyFont="1" applyProtection="1">
      <protection hidden="1"/>
    </xf>
    <xf numFmtId="0" fontId="0" fillId="0" borderId="12" xfId="0" applyBorder="1" applyAlignment="1">
      <alignment horizontal="center"/>
    </xf>
    <xf numFmtId="166" fontId="0" fillId="0" borderId="7" xfId="58" applyNumberFormat="1" applyFont="1" applyBorder="1"/>
    <xf numFmtId="0" fontId="0" fillId="0" borderId="10" xfId="0" applyBorder="1" applyAlignment="1">
      <alignment horizontal="center"/>
    </xf>
    <xf numFmtId="166" fontId="0" fillId="0" borderId="9" xfId="58" applyNumberFormat="1" applyFont="1" applyBorder="1"/>
    <xf numFmtId="0" fontId="0" fillId="0" borderId="9" xfId="0" applyBorder="1" applyAlignment="1">
      <alignment horizontal="center"/>
    </xf>
    <xf numFmtId="0" fontId="0" fillId="0" borderId="0" xfId="0" quotePrefix="1"/>
    <xf numFmtId="44" fontId="0" fillId="0" borderId="0" xfId="0" applyNumberFormat="1"/>
    <xf numFmtId="0" fontId="30" fillId="0" borderId="0" xfId="105" applyFill="1" applyBorder="1" applyAlignment="1" applyProtection="1">
      <alignment horizontal="left" vertical="top" wrapText="1"/>
      <protection hidden="1"/>
    </xf>
    <xf numFmtId="0" fontId="33" fillId="0" borderId="0" xfId="0" applyFont="1" applyAlignment="1">
      <alignment vertical="top" wrapText="1"/>
    </xf>
    <xf numFmtId="0" fontId="12" fillId="0" borderId="2" xfId="0" applyFont="1" applyBorder="1" applyProtection="1">
      <protection hidden="1"/>
    </xf>
    <xf numFmtId="0" fontId="2" fillId="0" borderId="2" xfId="0" applyFont="1" applyBorder="1" applyProtection="1">
      <protection hidden="1"/>
    </xf>
    <xf numFmtId="0" fontId="117" fillId="0" borderId="0" xfId="0" applyFont="1" applyAlignment="1" applyProtection="1">
      <alignment horizontal="left"/>
      <protection hidden="1"/>
    </xf>
    <xf numFmtId="0" fontId="135" fillId="0" borderId="0" xfId="0" applyFont="1" applyAlignment="1" applyProtection="1">
      <alignment vertical="top"/>
      <protection hidden="1"/>
    </xf>
    <xf numFmtId="0" fontId="0" fillId="0" borderId="70" xfId="0" applyBorder="1"/>
    <xf numFmtId="0" fontId="0" fillId="0" borderId="0" xfId="0" applyAlignment="1">
      <alignment horizontal="left" wrapText="1"/>
    </xf>
    <xf numFmtId="49" fontId="135" fillId="0" borderId="0" xfId="0" applyNumberFormat="1" applyFont="1" applyAlignment="1" applyProtection="1">
      <alignment horizontal="right" vertical="top" wrapText="1"/>
      <protection hidden="1"/>
    </xf>
    <xf numFmtId="0" fontId="34" fillId="0" borderId="0" xfId="0" applyFont="1" applyAlignment="1">
      <alignment horizontal="left" vertical="center"/>
    </xf>
    <xf numFmtId="0" fontId="70" fillId="0" borderId="0" xfId="105" applyFont="1" applyAlignment="1" applyProtection="1">
      <alignment horizontal="center" vertical="top"/>
      <protection hidden="1"/>
    </xf>
    <xf numFmtId="9" fontId="126" fillId="26" borderId="74" xfId="0" applyNumberFormat="1" applyFont="1" applyFill="1" applyBorder="1" applyAlignment="1">
      <alignment horizontal="center" vertical="center" wrapText="1"/>
    </xf>
    <xf numFmtId="9" fontId="0" fillId="0" borderId="57" xfId="114" applyFont="1" applyBorder="1"/>
    <xf numFmtId="9" fontId="0" fillId="0" borderId="60" xfId="114" applyFont="1" applyBorder="1"/>
    <xf numFmtId="9" fontId="0" fillId="0" borderId="58" xfId="114" applyFont="1" applyBorder="1"/>
    <xf numFmtId="166" fontId="0" fillId="0" borderId="10" xfId="58" applyNumberFormat="1" applyFont="1" applyBorder="1"/>
    <xf numFmtId="166" fontId="0" fillId="0" borderId="8" xfId="58" applyNumberFormat="1" applyFont="1" applyBorder="1"/>
    <xf numFmtId="0" fontId="32" fillId="8" borderId="75" xfId="0" applyFont="1" applyFill="1" applyBorder="1"/>
    <xf numFmtId="166" fontId="0" fillId="0" borderId="34" xfId="58" applyNumberFormat="1" applyFont="1" applyBorder="1"/>
    <xf numFmtId="166" fontId="0" fillId="0" borderId="35" xfId="58" applyNumberFormat="1" applyFont="1" applyBorder="1"/>
    <xf numFmtId="9" fontId="2" fillId="0" borderId="0" xfId="0" applyNumberFormat="1" applyFont="1" applyAlignment="1" applyProtection="1">
      <alignment vertical="top"/>
      <protection hidden="1"/>
    </xf>
    <xf numFmtId="9" fontId="126" fillId="30" borderId="77" xfId="114" applyFont="1" applyFill="1" applyBorder="1" applyAlignment="1" applyProtection="1">
      <alignment horizontal="center" vertical="center" wrapText="1"/>
      <protection hidden="1"/>
    </xf>
    <xf numFmtId="171" fontId="126" fillId="27" borderId="78" xfId="0" applyNumberFormat="1" applyFont="1" applyFill="1" applyBorder="1" applyAlignment="1" applyProtection="1">
      <alignment horizontal="center" vertical="center" wrapText="1"/>
      <protection hidden="1"/>
    </xf>
    <xf numFmtId="166" fontId="69" fillId="28" borderId="1" xfId="58" quotePrefix="1" applyNumberFormat="1" applyFont="1" applyFill="1" applyBorder="1"/>
    <xf numFmtId="0" fontId="69" fillId="28" borderId="0" xfId="0" applyFont="1" applyFill="1"/>
    <xf numFmtId="0" fontId="139" fillId="0" borderId="0" xfId="0" applyFont="1" applyAlignment="1" applyProtection="1">
      <alignment vertical="top"/>
      <protection hidden="1"/>
    </xf>
    <xf numFmtId="0" fontId="150" fillId="0" borderId="0" xfId="0" applyFont="1" applyProtection="1">
      <protection hidden="1"/>
    </xf>
    <xf numFmtId="49" fontId="74" fillId="0" borderId="0" xfId="0" quotePrefix="1" applyNumberFormat="1" applyFont="1" applyAlignment="1" applyProtection="1">
      <alignment horizontal="left" vertical="top" wrapText="1"/>
      <protection hidden="1"/>
    </xf>
    <xf numFmtId="49" fontId="74" fillId="0" borderId="0" xfId="0" applyNumberFormat="1" applyFont="1" applyAlignment="1" applyProtection="1">
      <alignment horizontal="left" vertical="top" wrapText="1"/>
      <protection hidden="1"/>
    </xf>
    <xf numFmtId="49" fontId="17" fillId="0" borderId="0" xfId="0" applyNumberFormat="1" applyFont="1" applyAlignment="1" applyProtection="1">
      <alignment horizontal="left" vertical="top" wrapText="1"/>
      <protection hidden="1"/>
    </xf>
    <xf numFmtId="0" fontId="74" fillId="0" borderId="0" xfId="0" applyFont="1" applyAlignment="1" applyProtection="1">
      <alignment horizontal="left" wrapText="1"/>
      <protection hidden="1"/>
    </xf>
    <xf numFmtId="0" fontId="30" fillId="0" borderId="0" xfId="105" applyAlignment="1" applyProtection="1">
      <alignment horizontal="left" vertical="top" wrapText="1"/>
      <protection hidden="1"/>
    </xf>
    <xf numFmtId="0" fontId="2" fillId="0" borderId="0" xfId="0" applyFont="1" applyAlignment="1" applyProtection="1">
      <alignment horizontal="left" vertical="top" wrapText="1"/>
      <protection hidden="1"/>
    </xf>
    <xf numFmtId="49" fontId="17" fillId="0" borderId="0" xfId="0" applyNumberFormat="1" applyFont="1" applyAlignment="1" applyProtection="1">
      <alignment horizontal="left"/>
      <protection hidden="1"/>
    </xf>
    <xf numFmtId="49" fontId="17" fillId="0" borderId="0" xfId="0" applyNumberFormat="1" applyFont="1" applyAlignment="1" applyProtection="1">
      <alignment horizontal="left" vertical="center" wrapText="1"/>
      <protection hidden="1"/>
    </xf>
    <xf numFmtId="49" fontId="83" fillId="0" borderId="0" xfId="0" applyNumberFormat="1" applyFont="1" applyAlignment="1" applyProtection="1">
      <alignment horizontal="center"/>
      <protection hidden="1"/>
    </xf>
    <xf numFmtId="49" fontId="74" fillId="0" borderId="0" xfId="0" applyNumberFormat="1" applyFont="1" applyAlignment="1" applyProtection="1">
      <alignment horizontal="left" vertical="center" wrapText="1"/>
      <protection hidden="1"/>
    </xf>
    <xf numFmtId="49" fontId="17" fillId="0" borderId="0" xfId="0" quotePrefix="1" applyNumberFormat="1" applyFont="1" applyAlignment="1" applyProtection="1">
      <alignment horizontal="left" vertical="center"/>
      <protection hidden="1"/>
    </xf>
    <xf numFmtId="49" fontId="17" fillId="0" borderId="0" xfId="0" applyNumberFormat="1" applyFont="1" applyAlignment="1" applyProtection="1">
      <alignment horizontal="left" vertical="center"/>
      <protection hidden="1"/>
    </xf>
    <xf numFmtId="49" fontId="17" fillId="0" borderId="0" xfId="0" quotePrefix="1" applyNumberFormat="1" applyFont="1" applyAlignment="1" applyProtection="1">
      <alignment horizontal="left" wrapText="1"/>
      <protection hidden="1"/>
    </xf>
    <xf numFmtId="49" fontId="30" fillId="0" borderId="0" xfId="105" quotePrefix="1" applyNumberFormat="1" applyAlignment="1" applyProtection="1">
      <alignment horizontal="left" vertical="top" wrapText="1"/>
      <protection hidden="1"/>
    </xf>
    <xf numFmtId="49" fontId="19" fillId="0" borderId="0" xfId="0" quotePrefix="1" applyNumberFormat="1" applyFont="1" applyAlignment="1" applyProtection="1">
      <alignment horizontal="left" vertical="top" wrapText="1"/>
      <protection hidden="1"/>
    </xf>
    <xf numFmtId="0" fontId="0" fillId="0" borderId="0" xfId="0" applyAlignment="1">
      <alignment horizontal="left" wrapText="1"/>
    </xf>
    <xf numFmtId="0" fontId="39" fillId="0" borderId="0" xfId="0" applyFont="1" applyAlignment="1" applyProtection="1">
      <alignment horizontal="left"/>
      <protection hidden="1"/>
    </xf>
    <xf numFmtId="0" fontId="46" fillId="5" borderId="73" xfId="4" applyNumberFormat="1" applyFont="1" applyFill="1" applyBorder="1" applyAlignment="1" applyProtection="1">
      <alignment horizontal="left"/>
      <protection locked="0" hidden="1"/>
    </xf>
    <xf numFmtId="0" fontId="143" fillId="0" borderId="0" xfId="0" applyFont="1" applyAlignment="1" applyProtection="1">
      <alignment horizontal="right"/>
      <protection hidden="1"/>
    </xf>
    <xf numFmtId="165" fontId="46" fillId="5" borderId="3" xfId="0" applyNumberFormat="1" applyFont="1" applyFill="1" applyBorder="1" applyAlignment="1" applyProtection="1">
      <alignment horizontal="center"/>
      <protection locked="0" hidden="1"/>
    </xf>
    <xf numFmtId="166" fontId="96" fillId="0" borderId="3" xfId="58" applyNumberFormat="1" applyFont="1" applyBorder="1" applyProtection="1">
      <protection hidden="1"/>
    </xf>
    <xf numFmtId="166" fontId="96" fillId="0" borderId="3" xfId="58" applyNumberFormat="1" applyFont="1" applyFill="1" applyBorder="1" applyProtection="1">
      <protection hidden="1"/>
    </xf>
    <xf numFmtId="9" fontId="96" fillId="0" borderId="73" xfId="114" applyFont="1" applyBorder="1" applyAlignment="1" applyProtection="1">
      <alignment horizontal="right" vertical="top"/>
      <protection hidden="1"/>
    </xf>
    <xf numFmtId="0" fontId="46" fillId="5" borderId="3" xfId="0" applyFont="1" applyFill="1" applyBorder="1" applyAlignment="1" applyProtection="1">
      <alignment horizontal="center"/>
      <protection locked="0" hidden="1"/>
    </xf>
    <xf numFmtId="0" fontId="46" fillId="5" borderId="3" xfId="0" applyFont="1" applyFill="1" applyBorder="1" applyAlignment="1" applyProtection="1">
      <alignment horizontal="left"/>
      <protection locked="0" hidden="1"/>
    </xf>
    <xf numFmtId="0" fontId="46" fillId="5" borderId="17" xfId="0" applyFont="1" applyFill="1" applyBorder="1" applyAlignment="1" applyProtection="1">
      <alignment horizontal="left"/>
      <protection locked="0" hidden="1"/>
    </xf>
    <xf numFmtId="165" fontId="46" fillId="5" borderId="44" xfId="0" applyNumberFormat="1" applyFont="1" applyFill="1" applyBorder="1" applyAlignment="1" applyProtection="1">
      <alignment horizontal="left"/>
      <protection locked="0" hidden="1"/>
    </xf>
    <xf numFmtId="0" fontId="39" fillId="0" borderId="0" xfId="0" applyFont="1" applyAlignment="1" applyProtection="1">
      <alignment horizontal="right"/>
      <protection hidden="1"/>
    </xf>
    <xf numFmtId="165" fontId="46" fillId="5" borderId="3" xfId="0" applyNumberFormat="1" applyFont="1" applyFill="1" applyBorder="1" applyAlignment="1" applyProtection="1">
      <alignment horizontal="left"/>
      <protection locked="0" hidden="1"/>
    </xf>
    <xf numFmtId="0" fontId="117" fillId="0" borderId="55" xfId="0" applyFont="1" applyBorder="1" applyAlignment="1" applyProtection="1">
      <alignment horizontal="left"/>
      <protection hidden="1"/>
    </xf>
    <xf numFmtId="0" fontId="145" fillId="5" borderId="44" xfId="105" applyFont="1" applyFill="1" applyBorder="1" applyAlignment="1" applyProtection="1">
      <alignment horizontal="left"/>
      <protection locked="0"/>
    </xf>
    <xf numFmtId="165" fontId="46" fillId="5" borderId="3" xfId="0" applyNumberFormat="1" applyFont="1" applyFill="1" applyBorder="1" applyAlignment="1" applyProtection="1">
      <alignment horizontal="left"/>
      <protection locked="0"/>
    </xf>
    <xf numFmtId="165" fontId="46" fillId="5" borderId="44" xfId="0" applyNumberFormat="1" applyFont="1" applyFill="1" applyBorder="1" applyAlignment="1" applyProtection="1">
      <alignment horizontal="left"/>
      <protection locked="0"/>
    </xf>
    <xf numFmtId="0" fontId="39" fillId="0" borderId="2" xfId="0" applyFont="1" applyBorder="1" applyAlignment="1" applyProtection="1">
      <alignment horizontal="right"/>
      <protection hidden="1"/>
    </xf>
    <xf numFmtId="0" fontId="46" fillId="5" borderId="17" xfId="0" applyFont="1" applyFill="1" applyBorder="1" applyAlignment="1" applyProtection="1">
      <alignment horizontal="left"/>
      <protection locked="0"/>
    </xf>
    <xf numFmtId="0" fontId="46" fillId="5" borderId="3" xfId="0" applyFont="1" applyFill="1" applyBorder="1" applyAlignment="1" applyProtection="1">
      <alignment horizontal="left"/>
      <protection locked="0"/>
    </xf>
    <xf numFmtId="0" fontId="53" fillId="7" borderId="0" xfId="0" applyFont="1" applyFill="1" applyAlignment="1" applyProtection="1">
      <alignment horizontal="center" vertical="center" wrapText="1"/>
      <protection hidden="1"/>
    </xf>
    <xf numFmtId="0" fontId="117" fillId="0" borderId="54" xfId="0" applyFont="1" applyBorder="1" applyAlignment="1" applyProtection="1">
      <alignment horizontal="left"/>
      <protection hidden="1"/>
    </xf>
    <xf numFmtId="14" fontId="46" fillId="5" borderId="3" xfId="0" applyNumberFormat="1" applyFont="1" applyFill="1" applyBorder="1" applyAlignment="1" applyProtection="1">
      <alignment horizontal="left"/>
      <protection locked="0"/>
    </xf>
    <xf numFmtId="0" fontId="2" fillId="0" borderId="2" xfId="0" applyFont="1" applyBorder="1" applyAlignment="1" applyProtection="1">
      <alignment horizontal="center"/>
      <protection hidden="1"/>
    </xf>
    <xf numFmtId="0" fontId="3" fillId="0" borderId="2" xfId="0" applyFont="1" applyBorder="1" applyAlignment="1" applyProtection="1">
      <alignment horizontal="right"/>
      <protection hidden="1"/>
    </xf>
    <xf numFmtId="0" fontId="41" fillId="0" borderId="0" xfId="0" applyFont="1" applyAlignment="1" applyProtection="1">
      <alignment horizontal="center" vertical="center" wrapText="1"/>
      <protection hidden="1"/>
    </xf>
    <xf numFmtId="0" fontId="39" fillId="0" borderId="0" xfId="0" applyFont="1" applyAlignment="1" applyProtection="1">
      <alignment horizontal="center" wrapText="1"/>
      <protection hidden="1"/>
    </xf>
    <xf numFmtId="0" fontId="39" fillId="0" borderId="0" xfId="0" applyFont="1" applyAlignment="1" applyProtection="1">
      <alignment horizontal="center"/>
      <protection hidden="1"/>
    </xf>
    <xf numFmtId="44" fontId="46" fillId="5" borderId="3" xfId="0" applyNumberFormat="1" applyFont="1" applyFill="1" applyBorder="1" applyProtection="1">
      <protection locked="0" hidden="1"/>
    </xf>
    <xf numFmtId="14" fontId="46" fillId="5" borderId="3" xfId="0" applyNumberFormat="1" applyFont="1" applyFill="1" applyBorder="1" applyProtection="1">
      <protection locked="0" hidden="1"/>
    </xf>
    <xf numFmtId="0" fontId="46" fillId="5" borderId="3" xfId="0" applyFont="1" applyFill="1" applyBorder="1" applyProtection="1">
      <protection locked="0" hidden="1"/>
    </xf>
    <xf numFmtId="0" fontId="77" fillId="5" borderId="3" xfId="4" applyNumberFormat="1" applyFont="1" applyFill="1" applyBorder="1" applyAlignment="1" applyProtection="1">
      <alignment horizontal="left"/>
      <protection locked="0" hidden="1"/>
    </xf>
    <xf numFmtId="0" fontId="0" fillId="0" borderId="3" xfId="0" applyBorder="1" applyAlignment="1" applyProtection="1">
      <alignment horizontal="center"/>
      <protection hidden="1"/>
    </xf>
    <xf numFmtId="0" fontId="76" fillId="0" borderId="0" xfId="0" applyFont="1" applyAlignment="1" applyProtection="1">
      <alignment horizontal="left" vertical="center" wrapText="1"/>
      <protection hidden="1"/>
    </xf>
    <xf numFmtId="0" fontId="52" fillId="0" borderId="22" xfId="0" applyFont="1" applyBorder="1" applyAlignment="1" applyProtection="1">
      <alignment horizontal="left"/>
      <protection hidden="1"/>
    </xf>
    <xf numFmtId="0" fontId="76" fillId="0" borderId="0" xfId="0" applyFont="1" applyAlignment="1" applyProtection="1">
      <alignment horizontal="left" vertical="center"/>
      <protection hidden="1"/>
    </xf>
    <xf numFmtId="0" fontId="30" fillId="0" borderId="0" xfId="105" applyAlignment="1">
      <alignment horizontal="center" vertical="top"/>
    </xf>
    <xf numFmtId="0" fontId="144" fillId="0" borderId="0" xfId="0" applyFont="1" applyAlignment="1">
      <alignment horizontal="left" vertical="top" wrapText="1"/>
    </xf>
    <xf numFmtId="0" fontId="2" fillId="0" borderId="0" xfId="0" applyFont="1" applyAlignment="1" applyProtection="1">
      <alignment vertical="top" wrapText="1"/>
      <protection hidden="1"/>
    </xf>
    <xf numFmtId="0" fontId="2" fillId="0" borderId="0" xfId="0" applyFont="1" applyAlignment="1" applyProtection="1">
      <alignment horizontal="left" vertical="top"/>
      <protection hidden="1"/>
    </xf>
    <xf numFmtId="0" fontId="2" fillId="0" borderId="0" xfId="0" applyFont="1" applyAlignment="1" applyProtection="1">
      <alignment vertical="top"/>
      <protection hidden="1"/>
    </xf>
    <xf numFmtId="0" fontId="12" fillId="0" borderId="0" xfId="0" applyFont="1" applyAlignment="1" applyProtection="1">
      <alignment horizontal="left" vertical="top" wrapText="1"/>
      <protection hidden="1"/>
    </xf>
    <xf numFmtId="0" fontId="34"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pplyProtection="1">
      <alignment horizontal="left" vertical="top" wrapText="1"/>
      <protection hidden="1"/>
    </xf>
    <xf numFmtId="0" fontId="2" fillId="0" borderId="3" xfId="0" applyFont="1" applyBorder="1" applyAlignment="1" applyProtection="1">
      <alignment horizontal="left" vertical="top" wrapText="1"/>
      <protection hidden="1"/>
    </xf>
    <xf numFmtId="0" fontId="6" fillId="0" borderId="2" xfId="0" applyFont="1" applyBorder="1" applyAlignment="1" applyProtection="1">
      <alignment horizontal="right" vertical="center"/>
      <protection hidden="1"/>
    </xf>
    <xf numFmtId="0" fontId="14" fillId="0" borderId="0" xfId="0" applyFont="1" applyAlignment="1" applyProtection="1">
      <alignment horizontal="left" vertical="top"/>
      <protection hidden="1"/>
    </xf>
    <xf numFmtId="0" fontId="146" fillId="0" borderId="0" xfId="0" applyFont="1" applyAlignment="1" applyProtection="1">
      <alignment horizontal="left" vertical="top" wrapText="1"/>
      <protection hidden="1"/>
    </xf>
    <xf numFmtId="0" fontId="34" fillId="0" borderId="0" xfId="0" applyFont="1" applyAlignment="1" applyProtection="1">
      <alignment horizontal="left" vertical="top" wrapText="1"/>
      <protection hidden="1"/>
    </xf>
    <xf numFmtId="0" fontId="8" fillId="0" borderId="0" xfId="0" applyFont="1" applyAlignment="1" applyProtection="1">
      <alignment horizontal="left"/>
      <protection hidden="1"/>
    </xf>
    <xf numFmtId="0" fontId="2" fillId="0" borderId="23"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7" fillId="0" borderId="0" xfId="0" applyFont="1" applyAlignment="1" applyProtection="1">
      <alignment horizontal="left" vertical="center"/>
      <protection hidden="1"/>
    </xf>
    <xf numFmtId="165" fontId="46" fillId="0" borderId="3" xfId="0" applyNumberFormat="1" applyFont="1" applyBorder="1" applyAlignment="1" applyProtection="1">
      <alignment horizontal="left"/>
      <protection hidden="1"/>
    </xf>
    <xf numFmtId="166" fontId="46" fillId="0" borderId="26" xfId="58" applyNumberFormat="1" applyFont="1" applyBorder="1" applyProtection="1">
      <protection hidden="1"/>
    </xf>
    <xf numFmtId="44" fontId="46" fillId="5" borderId="3" xfId="0" applyNumberFormat="1" applyFont="1" applyFill="1" applyBorder="1" applyProtection="1">
      <protection locked="0"/>
    </xf>
    <xf numFmtId="14" fontId="46" fillId="5" borderId="3" xfId="0" applyNumberFormat="1" applyFont="1" applyFill="1" applyBorder="1" applyProtection="1">
      <protection locked="0"/>
    </xf>
    <xf numFmtId="0" fontId="46" fillId="5" borderId="3" xfId="0" applyFont="1" applyFill="1" applyBorder="1" applyProtection="1">
      <protection locked="0"/>
    </xf>
    <xf numFmtId="0" fontId="3" fillId="0" borderId="0" xfId="0" applyFont="1" applyAlignment="1" applyProtection="1">
      <alignment horizontal="right"/>
      <protection hidden="1"/>
    </xf>
    <xf numFmtId="0" fontId="2" fillId="0" borderId="0" xfId="0" applyFont="1" applyAlignment="1" applyProtection="1">
      <alignment horizontal="center"/>
      <protection hidden="1"/>
    </xf>
    <xf numFmtId="0" fontId="46" fillId="7" borderId="3" xfId="0" applyFont="1" applyFill="1" applyBorder="1" applyAlignment="1" applyProtection="1">
      <alignment horizontal="left"/>
      <protection hidden="1"/>
    </xf>
    <xf numFmtId="14" fontId="23" fillId="5" borderId="3" xfId="0" applyNumberFormat="1" applyFont="1" applyFill="1" applyBorder="1" applyProtection="1">
      <protection locked="0"/>
    </xf>
    <xf numFmtId="0" fontId="23" fillId="5" borderId="3" xfId="0" applyFont="1" applyFill="1" applyBorder="1" applyProtection="1">
      <protection locked="0"/>
    </xf>
    <xf numFmtId="0" fontId="52" fillId="0" borderId="25" xfId="0" applyFont="1" applyBorder="1" applyAlignment="1" applyProtection="1">
      <alignment horizontal="left"/>
      <protection hidden="1"/>
    </xf>
    <xf numFmtId="0" fontId="39" fillId="0" borderId="0" xfId="0" applyFont="1" applyAlignment="1" applyProtection="1">
      <alignment horizontal="left" vertical="top" wrapText="1"/>
      <protection hidden="1"/>
    </xf>
    <xf numFmtId="0" fontId="34" fillId="0" borderId="0" xfId="0" applyFont="1" applyAlignment="1" applyProtection="1">
      <alignment horizontal="center" vertical="top" wrapText="1"/>
      <protection hidden="1"/>
    </xf>
    <xf numFmtId="0" fontId="46" fillId="0" borderId="3" xfId="0" applyFont="1" applyBorder="1" applyAlignment="1" applyProtection="1">
      <alignment horizontal="left"/>
      <protection hidden="1"/>
    </xf>
    <xf numFmtId="165" fontId="46" fillId="0" borderId="0" xfId="0" applyNumberFormat="1" applyFont="1" applyAlignment="1" applyProtection="1">
      <alignment horizontal="left"/>
      <protection hidden="1"/>
    </xf>
    <xf numFmtId="0" fontId="63" fillId="0" borderId="0" xfId="0" applyFont="1" applyAlignment="1" applyProtection="1">
      <alignment horizontal="center" vertical="center"/>
      <protection hidden="1"/>
    </xf>
    <xf numFmtId="0" fontId="46" fillId="0" borderId="17" xfId="0" applyFont="1" applyBorder="1" applyAlignment="1" applyProtection="1">
      <alignment horizontal="left"/>
      <protection hidden="1"/>
    </xf>
    <xf numFmtId="0" fontId="39" fillId="0" borderId="0" xfId="0" applyFont="1" applyAlignment="1" applyProtection="1">
      <alignment horizontal="left" vertical="center" wrapText="1"/>
      <protection hidden="1"/>
    </xf>
    <xf numFmtId="0" fontId="46" fillId="0" borderId="0" xfId="0" applyFont="1" applyAlignment="1" applyProtection="1">
      <alignment horizontal="left"/>
      <protection hidden="1"/>
    </xf>
    <xf numFmtId="0" fontId="53" fillId="0" borderId="37" xfId="0" applyFont="1" applyBorder="1" applyAlignment="1" applyProtection="1">
      <alignment horizontal="center" wrapText="1"/>
      <protection hidden="1"/>
    </xf>
    <xf numFmtId="0" fontId="53" fillId="0" borderId="37" xfId="0" applyFont="1" applyBorder="1" applyAlignment="1" applyProtection="1">
      <alignment horizontal="center"/>
      <protection hidden="1"/>
    </xf>
    <xf numFmtId="0" fontId="34" fillId="0" borderId="37" xfId="0" applyFont="1" applyBorder="1" applyAlignment="1" applyProtection="1">
      <alignment horizontal="center" wrapText="1"/>
      <protection hidden="1"/>
    </xf>
    <xf numFmtId="0" fontId="52" fillId="0" borderId="22" xfId="0" applyFont="1" applyBorder="1" applyAlignment="1" applyProtection="1">
      <alignment horizontal="left" vertical="center"/>
      <protection hidden="1"/>
    </xf>
    <xf numFmtId="0" fontId="34" fillId="0" borderId="0" xfId="0" applyFont="1" applyAlignment="1" applyProtection="1">
      <alignment horizontal="left" vertical="top"/>
      <protection hidden="1"/>
    </xf>
    <xf numFmtId="0" fontId="30" fillId="0" borderId="0" xfId="105" applyBorder="1" applyAlignment="1" applyProtection="1">
      <alignment horizontal="left" vertical="top" wrapText="1"/>
      <protection hidden="1"/>
    </xf>
    <xf numFmtId="0" fontId="5" fillId="0" borderId="0" xfId="0" applyFont="1" applyAlignment="1" applyProtection="1">
      <alignment horizontal="center" vertical="center"/>
      <protection hidden="1"/>
    </xf>
    <xf numFmtId="0" fontId="12" fillId="0" borderId="0" xfId="0" applyFont="1" applyAlignment="1" applyProtection="1">
      <alignment horizontal="center"/>
      <protection hidden="1"/>
    </xf>
    <xf numFmtId="0" fontId="97" fillId="25" borderId="18" xfId="0" applyFont="1" applyFill="1" applyBorder="1" applyAlignment="1">
      <alignment horizontal="center" vertical="center" wrapText="1"/>
    </xf>
    <xf numFmtId="0" fontId="97" fillId="25" borderId="19" xfId="0" applyFont="1" applyFill="1" applyBorder="1" applyAlignment="1">
      <alignment horizontal="center" vertical="center" wrapText="1"/>
    </xf>
    <xf numFmtId="0" fontId="97" fillId="25" borderId="20" xfId="0" applyFont="1" applyFill="1" applyBorder="1" applyAlignment="1">
      <alignment horizontal="center" vertical="center" wrapText="1"/>
    </xf>
    <xf numFmtId="9" fontId="125" fillId="26" borderId="62" xfId="0" applyNumberFormat="1" applyFont="1" applyFill="1" applyBorder="1" applyAlignment="1">
      <alignment horizontal="center" vertical="center" wrapText="1"/>
    </xf>
    <xf numFmtId="0" fontId="126" fillId="27" borderId="63" xfId="0" applyFont="1" applyFill="1" applyBorder="1" applyAlignment="1" applyProtection="1">
      <alignment horizontal="left" vertical="center" wrapText="1"/>
      <protection hidden="1"/>
    </xf>
    <xf numFmtId="9" fontId="126" fillId="26" borderId="76" xfId="0" applyNumberFormat="1" applyFont="1" applyFill="1" applyBorder="1" applyAlignment="1">
      <alignment horizontal="center" vertical="center" wrapText="1"/>
    </xf>
    <xf numFmtId="9" fontId="126" fillId="26" borderId="80" xfId="0" applyNumberFormat="1" applyFont="1" applyFill="1" applyBorder="1" applyAlignment="1">
      <alignment horizontal="center" vertical="center" wrapText="1"/>
    </xf>
    <xf numFmtId="171" fontId="126" fillId="27" borderId="79" xfId="0" applyNumberFormat="1" applyFont="1" applyFill="1" applyBorder="1" applyAlignment="1" applyProtection="1">
      <alignment horizontal="center" vertical="center" wrapText="1"/>
      <protection hidden="1"/>
    </xf>
    <xf numFmtId="171" fontId="126" fillId="27" borderId="81" xfId="0" applyNumberFormat="1" applyFont="1" applyFill="1" applyBorder="1" applyAlignment="1" applyProtection="1">
      <alignment horizontal="center" vertical="center" wrapText="1"/>
      <protection hidden="1"/>
    </xf>
    <xf numFmtId="9" fontId="125" fillId="26" borderId="64" xfId="0" applyNumberFormat="1" applyFont="1" applyFill="1" applyBorder="1" applyAlignment="1">
      <alignment horizontal="center" vertical="center" wrapText="1"/>
    </xf>
    <xf numFmtId="0" fontId="126" fillId="27" borderId="65" xfId="0" applyFont="1" applyFill="1" applyBorder="1" applyAlignment="1" applyProtection="1">
      <alignment horizontal="left" vertical="center" wrapText="1"/>
      <protection hidden="1"/>
    </xf>
    <xf numFmtId="171" fontId="126" fillId="27" borderId="78" xfId="0" applyNumberFormat="1" applyFont="1" applyFill="1" applyBorder="1" applyAlignment="1" applyProtection="1">
      <alignment horizontal="center" vertical="center" wrapText="1"/>
      <protection hidden="1"/>
    </xf>
    <xf numFmtId="9" fontId="126" fillId="26" borderId="85" xfId="0" applyNumberFormat="1" applyFont="1" applyFill="1" applyBorder="1" applyAlignment="1">
      <alignment horizontal="center" vertical="center" wrapText="1"/>
    </xf>
    <xf numFmtId="9" fontId="126" fillId="26" borderId="86" xfId="0" applyNumberFormat="1" applyFont="1" applyFill="1" applyBorder="1" applyAlignment="1">
      <alignment horizontal="center" vertical="center" wrapText="1"/>
    </xf>
    <xf numFmtId="9" fontId="126" fillId="26" borderId="83" xfId="0" applyNumberFormat="1" applyFont="1" applyFill="1" applyBorder="1" applyAlignment="1">
      <alignment horizontal="center" vertical="center" wrapText="1"/>
    </xf>
    <xf numFmtId="9" fontId="126" fillId="26" borderId="84" xfId="0" applyNumberFormat="1" applyFont="1" applyFill="1" applyBorder="1" applyAlignment="1">
      <alignment horizontal="center" vertical="center" wrapText="1"/>
    </xf>
    <xf numFmtId="171" fontId="126" fillId="27" borderId="82" xfId="0" applyNumberFormat="1" applyFont="1" applyFill="1" applyBorder="1" applyAlignment="1" applyProtection="1">
      <alignment horizontal="center" vertical="center" wrapText="1"/>
      <protection hidden="1"/>
    </xf>
    <xf numFmtId="0" fontId="123" fillId="24" borderId="0" xfId="0" applyFont="1" applyFill="1" applyAlignment="1">
      <alignment horizontal="left" vertical="center"/>
    </xf>
    <xf numFmtId="0" fontId="51" fillId="5" borderId="1" xfId="0" applyFont="1" applyFill="1" applyBorder="1" applyAlignment="1">
      <alignment horizontal="center" vertical="center"/>
    </xf>
    <xf numFmtId="0" fontId="51" fillId="5" borderId="1" xfId="0" applyFont="1" applyFill="1" applyBorder="1" applyAlignment="1">
      <alignment horizontal="center" vertical="center" wrapText="1"/>
    </xf>
    <xf numFmtId="0" fontId="133" fillId="0" borderId="36" xfId="0" applyFont="1" applyBorder="1" applyAlignment="1" applyProtection="1">
      <alignment horizontal="center" vertical="center"/>
      <protection hidden="1"/>
    </xf>
    <xf numFmtId="0" fontId="128" fillId="0" borderId="0" xfId="0" applyFont="1" applyAlignment="1" applyProtection="1">
      <alignment horizontal="left" vertical="top" wrapText="1"/>
      <protection hidden="1"/>
    </xf>
    <xf numFmtId="0" fontId="128" fillId="0" borderId="49" xfId="0" applyFont="1" applyBorder="1" applyAlignment="1" applyProtection="1">
      <alignment horizontal="left" vertical="top" wrapText="1"/>
      <protection hidden="1"/>
    </xf>
    <xf numFmtId="0" fontId="37" fillId="19" borderId="0" xfId="0" applyFont="1" applyFill="1" applyAlignment="1" applyProtection="1">
      <alignment horizontal="left" vertical="center" wrapText="1"/>
      <protection hidden="1"/>
    </xf>
    <xf numFmtId="0" fontId="66" fillId="19" borderId="18" xfId="0" applyFont="1" applyFill="1" applyBorder="1" applyAlignment="1">
      <alignment horizontal="center" vertical="center"/>
    </xf>
    <xf numFmtId="0" fontId="66" fillId="19" borderId="19" xfId="0" applyFont="1" applyFill="1" applyBorder="1" applyAlignment="1">
      <alignment horizontal="center" vertical="center"/>
    </xf>
    <xf numFmtId="0" fontId="66" fillId="19" borderId="20" xfId="0" applyFont="1" applyFill="1" applyBorder="1" applyAlignment="1">
      <alignment horizontal="center" vertical="center"/>
    </xf>
    <xf numFmtId="0" fontId="76" fillId="0" borderId="0" xfId="0" applyFont="1" applyAlignment="1" applyProtection="1">
      <alignment horizontal="left" vertical="top" wrapText="1"/>
      <protection hidden="1"/>
    </xf>
    <xf numFmtId="0" fontId="66" fillId="19" borderId="27" xfId="0" applyFont="1" applyFill="1" applyBorder="1" applyAlignment="1">
      <alignment horizontal="center" vertical="center"/>
    </xf>
    <xf numFmtId="0" fontId="66" fillId="19" borderId="28" xfId="0" applyFont="1" applyFill="1" applyBorder="1" applyAlignment="1">
      <alignment horizontal="center" vertical="center"/>
    </xf>
    <xf numFmtId="0" fontId="66" fillId="19" borderId="29" xfId="0" applyFont="1" applyFill="1" applyBorder="1" applyAlignment="1">
      <alignment horizontal="center" vertical="center"/>
    </xf>
    <xf numFmtId="0" fontId="127" fillId="0" borderId="19" xfId="0" applyFont="1" applyBorder="1" applyAlignment="1">
      <alignment horizontal="left" vertical="top" wrapText="1"/>
    </xf>
    <xf numFmtId="0" fontId="98" fillId="19" borderId="1" xfId="0" applyFont="1" applyFill="1" applyBorder="1" applyAlignment="1">
      <alignment horizontal="center" vertical="center"/>
    </xf>
    <xf numFmtId="0" fontId="115" fillId="21" borderId="27" xfId="0" applyFont="1" applyFill="1" applyBorder="1" applyAlignment="1">
      <alignment horizontal="left"/>
    </xf>
    <xf numFmtId="0" fontId="115" fillId="21" borderId="28" xfId="0" applyFont="1" applyFill="1" applyBorder="1" applyAlignment="1">
      <alignment horizontal="left"/>
    </xf>
    <xf numFmtId="0" fontId="115" fillId="21" borderId="29" xfId="0" applyFont="1" applyFill="1" applyBorder="1" applyAlignment="1">
      <alignment horizontal="left"/>
    </xf>
    <xf numFmtId="0" fontId="115" fillId="19" borderId="27" xfId="0" applyFont="1" applyFill="1" applyBorder="1" applyAlignment="1">
      <alignment horizontal="left"/>
    </xf>
    <xf numFmtId="0" fontId="115" fillId="19" borderId="28" xfId="0" applyFont="1" applyFill="1" applyBorder="1" applyAlignment="1">
      <alignment horizontal="left"/>
    </xf>
    <xf numFmtId="0" fontId="115" fillId="19" borderId="29" xfId="0" applyFont="1" applyFill="1" applyBorder="1" applyAlignment="1">
      <alignment horizontal="left"/>
    </xf>
    <xf numFmtId="0" fontId="98" fillId="22" borderId="58" xfId="0" applyFont="1" applyFill="1" applyBorder="1" applyAlignment="1">
      <alignment horizontal="center" vertical="center"/>
    </xf>
    <xf numFmtId="0" fontId="98" fillId="22" borderId="7" xfId="0" applyFont="1" applyFill="1" applyBorder="1" applyAlignment="1">
      <alignment horizontal="center" vertical="center"/>
    </xf>
    <xf numFmtId="0" fontId="29" fillId="19" borderId="1" xfId="0" applyFont="1" applyFill="1" applyBorder="1" applyAlignment="1">
      <alignment horizontal="center" vertical="center"/>
    </xf>
    <xf numFmtId="0" fontId="98" fillId="22" borderId="59" xfId="0" applyFont="1" applyFill="1" applyBorder="1" applyAlignment="1">
      <alignment horizontal="center" vertical="center"/>
    </xf>
    <xf numFmtId="0" fontId="98" fillId="22" borderId="6" xfId="0" applyFont="1" applyFill="1" applyBorder="1" applyAlignment="1">
      <alignment horizontal="center" vertical="center"/>
    </xf>
    <xf numFmtId="0" fontId="98" fillId="19" borderId="51" xfId="0" applyFont="1" applyFill="1" applyBorder="1" applyAlignment="1">
      <alignment horizontal="center" vertical="center"/>
    </xf>
    <xf numFmtId="0" fontId="98" fillId="19" borderId="6" xfId="0" applyFont="1" applyFill="1" applyBorder="1" applyAlignment="1">
      <alignment horizontal="center" vertical="center"/>
    </xf>
    <xf numFmtId="0" fontId="98" fillId="22" borderId="60" xfId="0" applyFont="1" applyFill="1" applyBorder="1" applyAlignment="1">
      <alignment horizontal="center" vertical="center"/>
    </xf>
    <xf numFmtId="0" fontId="98" fillId="22" borderId="1" xfId="0" applyFont="1" applyFill="1" applyBorder="1" applyAlignment="1">
      <alignment horizontal="center" vertical="center"/>
    </xf>
    <xf numFmtId="0" fontId="110" fillId="0" borderId="1" xfId="0" applyFont="1" applyBorder="1" applyAlignment="1">
      <alignment horizontal="center" vertical="center"/>
    </xf>
    <xf numFmtId="0" fontId="69" fillId="0" borderId="0" xfId="0" applyFont="1" applyAlignment="1">
      <alignment horizontal="center" vertical="center" wrapText="1"/>
    </xf>
    <xf numFmtId="0" fontId="98" fillId="22" borderId="48" xfId="0" applyFont="1" applyFill="1" applyBorder="1" applyAlignment="1">
      <alignment horizontal="center" vertical="center"/>
    </xf>
    <xf numFmtId="0" fontId="98" fillId="22" borderId="9" xfId="0" applyFont="1" applyFill="1" applyBorder="1" applyAlignment="1">
      <alignment horizontal="center" vertical="center"/>
    </xf>
    <xf numFmtId="0" fontId="98" fillId="19" borderId="47" xfId="0" applyFont="1" applyFill="1" applyBorder="1" applyAlignment="1">
      <alignment horizontal="center" vertical="center"/>
    </xf>
    <xf numFmtId="0" fontId="98" fillId="19" borderId="50" xfId="0" applyFont="1" applyFill="1" applyBorder="1" applyAlignment="1">
      <alignment horizontal="center" vertical="center"/>
    </xf>
    <xf numFmtId="0" fontId="98" fillId="21" borderId="57" xfId="0" applyFont="1" applyFill="1" applyBorder="1" applyAlignment="1">
      <alignment horizontal="center" vertical="center"/>
    </xf>
    <xf numFmtId="0" fontId="98" fillId="21" borderId="58" xfId="0" applyFont="1" applyFill="1" applyBorder="1" applyAlignment="1">
      <alignment horizontal="center" vertical="center"/>
    </xf>
    <xf numFmtId="0" fontId="98" fillId="22" borderId="57" xfId="0" applyFont="1" applyFill="1" applyBorder="1" applyAlignment="1">
      <alignment horizontal="center" vertical="center"/>
    </xf>
    <xf numFmtId="0" fontId="98" fillId="22" borderId="61" xfId="0" applyFont="1" applyFill="1" applyBorder="1" applyAlignment="1">
      <alignment horizontal="center" vertical="center"/>
    </xf>
    <xf numFmtId="0" fontId="98" fillId="22" borderId="12" xfId="0" applyFont="1" applyFill="1" applyBorder="1" applyAlignment="1">
      <alignment horizontal="center" vertical="center"/>
    </xf>
    <xf numFmtId="0" fontId="98" fillId="29" borderId="58" xfId="0" applyFont="1" applyFill="1" applyBorder="1" applyAlignment="1">
      <alignment horizontal="center" vertical="center"/>
    </xf>
    <xf numFmtId="0" fontId="98" fillId="29" borderId="7" xfId="0" applyFont="1" applyFill="1" applyBorder="1" applyAlignment="1">
      <alignment horizontal="center" vertical="center"/>
    </xf>
    <xf numFmtId="0" fontId="115" fillId="22" borderId="27" xfId="0" applyFont="1" applyFill="1" applyBorder="1" applyAlignment="1">
      <alignment horizontal="center" vertical="center"/>
    </xf>
    <xf numFmtId="0" fontId="115" fillId="22" borderId="28" xfId="0" applyFont="1" applyFill="1" applyBorder="1" applyAlignment="1">
      <alignment horizontal="center" vertical="center"/>
    </xf>
    <xf numFmtId="0" fontId="115" fillId="22" borderId="29" xfId="0" applyFont="1" applyFill="1" applyBorder="1" applyAlignment="1">
      <alignment horizontal="center" vertical="center"/>
    </xf>
    <xf numFmtId="0" fontId="98" fillId="22" borderId="10" xfId="0" applyFont="1" applyFill="1" applyBorder="1" applyAlignment="1">
      <alignment horizontal="center" vertical="center"/>
    </xf>
    <xf numFmtId="0" fontId="32" fillId="8" borderId="34" xfId="0" applyFont="1" applyFill="1" applyBorder="1" applyAlignment="1">
      <alignment horizontal="center"/>
    </xf>
    <xf numFmtId="0" fontId="32" fillId="8" borderId="46" xfId="0" applyFont="1" applyFill="1" applyBorder="1" applyAlignment="1">
      <alignment horizontal="center"/>
    </xf>
    <xf numFmtId="0" fontId="32" fillId="8" borderId="35" xfId="0" applyFont="1" applyFill="1" applyBorder="1" applyAlignment="1">
      <alignment horizontal="center"/>
    </xf>
    <xf numFmtId="0" fontId="32" fillId="8" borderId="57" xfId="0" applyFont="1" applyFill="1" applyBorder="1" applyAlignment="1">
      <alignment horizontal="center"/>
    </xf>
    <xf numFmtId="0" fontId="32" fillId="8" borderId="58" xfId="0" applyFont="1" applyFill="1" applyBorder="1" applyAlignment="1">
      <alignment horizontal="center"/>
    </xf>
    <xf numFmtId="0" fontId="32" fillId="8" borderId="47" xfId="0" applyFont="1" applyFill="1" applyBorder="1" applyAlignment="1">
      <alignment horizontal="center"/>
    </xf>
    <xf numFmtId="0" fontId="32" fillId="8" borderId="50" xfId="0" applyFont="1" applyFill="1" applyBorder="1" applyAlignment="1">
      <alignment horizontal="center"/>
    </xf>
    <xf numFmtId="0" fontId="32" fillId="8" borderId="27" xfId="0" applyFont="1" applyFill="1" applyBorder="1" applyAlignment="1">
      <alignment horizontal="center"/>
    </xf>
    <xf numFmtId="0" fontId="32" fillId="8" borderId="28" xfId="0" applyFont="1" applyFill="1" applyBorder="1" applyAlignment="1">
      <alignment horizontal="center"/>
    </xf>
    <xf numFmtId="0" fontId="32" fillId="8" borderId="29" xfId="0" applyFont="1" applyFill="1" applyBorder="1" applyAlignment="1">
      <alignment horizontal="center"/>
    </xf>
    <xf numFmtId="0" fontId="32" fillId="8" borderId="18" xfId="0" applyFont="1" applyFill="1" applyBorder="1" applyAlignment="1">
      <alignment horizontal="center"/>
    </xf>
    <xf numFmtId="0" fontId="32" fillId="8" borderId="19" xfId="0" applyFont="1" applyFill="1" applyBorder="1" applyAlignment="1">
      <alignment horizontal="center"/>
    </xf>
    <xf numFmtId="0" fontId="32" fillId="8" borderId="20" xfId="0" applyFont="1" applyFill="1" applyBorder="1" applyAlignment="1">
      <alignment horizontal="center"/>
    </xf>
    <xf numFmtId="0" fontId="32" fillId="8" borderId="4" xfId="0" applyFont="1" applyFill="1" applyBorder="1" applyAlignment="1">
      <alignment horizontal="center"/>
    </xf>
    <xf numFmtId="0" fontId="32" fillId="8" borderId="0" xfId="0" applyFont="1" applyFill="1" applyAlignment="1">
      <alignment horizontal="center"/>
    </xf>
    <xf numFmtId="0" fontId="32" fillId="8" borderId="5" xfId="0" applyFont="1" applyFill="1" applyBorder="1" applyAlignment="1">
      <alignment horizontal="center"/>
    </xf>
    <xf numFmtId="0" fontId="65" fillId="0" borderId="0" xfId="0" applyFont="1" applyAlignment="1" applyProtection="1">
      <alignment horizontal="left"/>
      <protection hidden="1"/>
    </xf>
    <xf numFmtId="0" fontId="47" fillId="0" borderId="0" xfId="0" applyFont="1" applyAlignment="1" applyProtection="1">
      <alignment horizontal="left" vertical="center"/>
      <protection hidden="1"/>
    </xf>
    <xf numFmtId="0" fontId="59" fillId="0" borderId="37" xfId="0" applyFont="1" applyBorder="1" applyAlignment="1" applyProtection="1">
      <alignment horizontal="center" vertical="center" wrapText="1"/>
      <protection hidden="1"/>
    </xf>
    <xf numFmtId="0" fontId="59" fillId="0" borderId="37" xfId="0" applyFont="1" applyBorder="1" applyAlignment="1" applyProtection="1">
      <alignment horizontal="center" vertical="center"/>
      <protection hidden="1"/>
    </xf>
    <xf numFmtId="0" fontId="19" fillId="0" borderId="0" xfId="0" applyFont="1" applyAlignment="1" applyProtection="1">
      <alignment horizontal="left" vertical="center"/>
      <protection hidden="1"/>
    </xf>
    <xf numFmtId="0" fontId="90" fillId="0" borderId="0" xfId="0" applyFont="1" applyAlignment="1" applyProtection="1">
      <alignment horizontal="center" vertical="top" wrapText="1"/>
      <protection hidden="1"/>
    </xf>
    <xf numFmtId="44" fontId="34" fillId="5" borderId="3" xfId="58" applyFont="1" applyFill="1" applyBorder="1" applyAlignment="1" applyProtection="1">
      <alignment horizontal="left"/>
      <protection locked="0"/>
    </xf>
    <xf numFmtId="0" fontId="39" fillId="0" borderId="0" xfId="0" applyFont="1" applyAlignment="1" applyProtection="1">
      <alignment horizontal="left" wrapText="1"/>
      <protection hidden="1"/>
    </xf>
    <xf numFmtId="165" fontId="46" fillId="0" borderId="17" xfId="0" applyNumberFormat="1" applyFont="1" applyBorder="1" applyAlignment="1" applyProtection="1">
      <alignment horizontal="left"/>
      <protection hidden="1"/>
    </xf>
    <xf numFmtId="0" fontId="46" fillId="0" borderId="2" xfId="0" applyFont="1" applyBorder="1" applyAlignment="1" applyProtection="1">
      <alignment horizontal="left"/>
      <protection hidden="1"/>
    </xf>
    <xf numFmtId="0" fontId="39" fillId="0" borderId="0" xfId="0" applyFont="1" applyAlignment="1" applyProtection="1">
      <alignment horizontal="right" wrapText="1"/>
      <protection hidden="1"/>
    </xf>
    <xf numFmtId="0" fontId="20" fillId="0" borderId="0" xfId="0" applyFont="1" applyAlignment="1" applyProtection="1">
      <alignment horizontal="left" vertical="top" wrapText="1"/>
      <protection hidden="1"/>
    </xf>
    <xf numFmtId="0" fontId="52" fillId="0" borderId="0" xfId="0" applyFont="1" applyAlignment="1" applyProtection="1">
      <alignment horizontal="left" vertical="center"/>
      <protection hidden="1"/>
    </xf>
    <xf numFmtId="44" fontId="34" fillId="5" borderId="3" xfId="0" applyNumberFormat="1" applyFont="1" applyFill="1" applyBorder="1" applyProtection="1">
      <protection locked="0"/>
    </xf>
    <xf numFmtId="14" fontId="34" fillId="5" borderId="3" xfId="0" applyNumberFormat="1" applyFont="1" applyFill="1" applyBorder="1" applyProtection="1">
      <protection locked="0"/>
    </xf>
    <xf numFmtId="0" fontId="34" fillId="5" borderId="3" xfId="0" applyFont="1" applyFill="1" applyBorder="1" applyProtection="1">
      <protection locked="0"/>
    </xf>
    <xf numFmtId="0" fontId="34" fillId="5" borderId="3" xfId="0" applyFont="1" applyFill="1" applyBorder="1" applyAlignment="1" applyProtection="1">
      <alignment horizontal="center"/>
      <protection locked="0"/>
    </xf>
    <xf numFmtId="0" fontId="52" fillId="0" borderId="23" xfId="0" applyFont="1" applyBorder="1" applyAlignment="1" applyProtection="1">
      <alignment horizontal="left" vertical="center"/>
      <protection hidden="1"/>
    </xf>
    <xf numFmtId="0" fontId="17" fillId="0" borderId="0" xfId="0" applyFont="1" applyAlignment="1" applyProtection="1">
      <alignment horizontal="left" vertical="top" wrapText="1"/>
      <protection hidden="1"/>
    </xf>
    <xf numFmtId="0" fontId="18" fillId="0" borderId="0" xfId="0" applyFont="1" applyAlignment="1" applyProtection="1">
      <alignment horizontal="left" vertical="top" wrapText="1"/>
      <protection hidden="1"/>
    </xf>
    <xf numFmtId="0" fontId="34" fillId="7" borderId="3" xfId="0" applyFont="1" applyFill="1" applyBorder="1" applyAlignment="1" applyProtection="1">
      <alignment horizontal="center"/>
      <protection hidden="1"/>
    </xf>
    <xf numFmtId="0" fontId="58" fillId="0" borderId="0" xfId="0" applyFont="1" applyAlignment="1" applyProtection="1">
      <alignment horizontal="left"/>
      <protection hidden="1"/>
    </xf>
    <xf numFmtId="0" fontId="44" fillId="0" borderId="0" xfId="0" applyFont="1" applyAlignment="1" applyProtection="1">
      <alignment horizontal="center" vertical="top" wrapText="1"/>
      <protection hidden="1"/>
    </xf>
  </cellXfs>
  <cellStyles count="142">
    <cellStyle name="0,0_x000d__x000a_NA_x000d__x000a_" xfId="1" xr:uid="{00000000-0005-0000-0000-000000000000}"/>
    <cellStyle name="0,0_x000d__x000a_NA_x000d__x000a_ 2" xfId="2" xr:uid="{00000000-0005-0000-0000-000001000000}"/>
    <cellStyle name="Calculation" xfId="3" builtinId="22"/>
    <cellStyle name="Comma" xfId="4" builtinId="3"/>
    <cellStyle name="Comma 10" xfId="5" xr:uid="{00000000-0005-0000-0000-000004000000}"/>
    <cellStyle name="Comma 10 2" xfId="6" xr:uid="{00000000-0005-0000-0000-000005000000}"/>
    <cellStyle name="Comma 10 2 2" xfId="7" xr:uid="{00000000-0005-0000-0000-000006000000}"/>
    <cellStyle name="Comma 10 2 2 2" xfId="8" xr:uid="{00000000-0005-0000-0000-000007000000}"/>
    <cellStyle name="Comma 10 2 3" xfId="9" xr:uid="{00000000-0005-0000-0000-000008000000}"/>
    <cellStyle name="Comma 10 2 3 2" xfId="10" xr:uid="{00000000-0005-0000-0000-000009000000}"/>
    <cellStyle name="Comma 10 2 4" xfId="11" xr:uid="{00000000-0005-0000-0000-00000A000000}"/>
    <cellStyle name="Comma 10 3" xfId="12" xr:uid="{00000000-0005-0000-0000-00000B000000}"/>
    <cellStyle name="Comma 10 3 2" xfId="13" xr:uid="{00000000-0005-0000-0000-00000C000000}"/>
    <cellStyle name="Comma 10 4" xfId="14" xr:uid="{00000000-0005-0000-0000-00000D000000}"/>
    <cellStyle name="Comma 10 4 2" xfId="15" xr:uid="{00000000-0005-0000-0000-00000E000000}"/>
    <cellStyle name="Comma 10 5" xfId="16" xr:uid="{00000000-0005-0000-0000-00000F000000}"/>
    <cellStyle name="Comma 10 5 2" xfId="17" xr:uid="{00000000-0005-0000-0000-000010000000}"/>
    <cellStyle name="Comma 10 6" xfId="18" xr:uid="{00000000-0005-0000-0000-000011000000}"/>
    <cellStyle name="Comma 10 7" xfId="126" xr:uid="{179CD10F-858E-4B06-9EAA-958CBEB1C6D7}"/>
    <cellStyle name="Comma 11" xfId="19" xr:uid="{00000000-0005-0000-0000-000012000000}"/>
    <cellStyle name="Comma 11 2" xfId="20" xr:uid="{00000000-0005-0000-0000-000013000000}"/>
    <cellStyle name="Comma 11 2 2" xfId="21" xr:uid="{00000000-0005-0000-0000-000014000000}"/>
    <cellStyle name="Comma 11 2 2 2" xfId="22" xr:uid="{00000000-0005-0000-0000-000015000000}"/>
    <cellStyle name="Comma 11 2 3" xfId="23" xr:uid="{00000000-0005-0000-0000-000016000000}"/>
    <cellStyle name="Comma 11 2 3 2" xfId="24" xr:uid="{00000000-0005-0000-0000-000017000000}"/>
    <cellStyle name="Comma 11 2 4" xfId="25" xr:uid="{00000000-0005-0000-0000-000018000000}"/>
    <cellStyle name="Comma 11 3" xfId="26" xr:uid="{00000000-0005-0000-0000-000019000000}"/>
    <cellStyle name="Comma 11 3 2" xfId="27" xr:uid="{00000000-0005-0000-0000-00001A000000}"/>
    <cellStyle name="Comma 11 4" xfId="28" xr:uid="{00000000-0005-0000-0000-00001B000000}"/>
    <cellStyle name="Comma 11 4 2" xfId="29" xr:uid="{00000000-0005-0000-0000-00001C000000}"/>
    <cellStyle name="Comma 11 5" xfId="30" xr:uid="{00000000-0005-0000-0000-00001D000000}"/>
    <cellStyle name="Comma 11 5 2" xfId="31" xr:uid="{00000000-0005-0000-0000-00001E000000}"/>
    <cellStyle name="Comma 11 6" xfId="32" xr:uid="{00000000-0005-0000-0000-00001F000000}"/>
    <cellStyle name="Comma 12" xfId="33" xr:uid="{00000000-0005-0000-0000-000020000000}"/>
    <cellStyle name="Comma 12 2" xfId="34" xr:uid="{00000000-0005-0000-0000-000021000000}"/>
    <cellStyle name="Comma 12 2 2" xfId="35" xr:uid="{00000000-0005-0000-0000-000022000000}"/>
    <cellStyle name="Comma 12 2 2 2" xfId="36" xr:uid="{00000000-0005-0000-0000-000023000000}"/>
    <cellStyle name="Comma 12 2 3" xfId="37" xr:uid="{00000000-0005-0000-0000-000024000000}"/>
    <cellStyle name="Comma 12 2 3 2" xfId="38" xr:uid="{00000000-0005-0000-0000-000025000000}"/>
    <cellStyle name="Comma 12 2 4" xfId="39" xr:uid="{00000000-0005-0000-0000-000026000000}"/>
    <cellStyle name="Comma 12 3" xfId="40" xr:uid="{00000000-0005-0000-0000-000027000000}"/>
    <cellStyle name="Comma 12 3 2" xfId="41" xr:uid="{00000000-0005-0000-0000-000028000000}"/>
    <cellStyle name="Comma 12 4" xfId="42" xr:uid="{00000000-0005-0000-0000-000029000000}"/>
    <cellStyle name="Comma 12 4 2" xfId="43" xr:uid="{00000000-0005-0000-0000-00002A000000}"/>
    <cellStyle name="Comma 12 5" xfId="44" xr:uid="{00000000-0005-0000-0000-00002B000000}"/>
    <cellStyle name="Comma 12 5 2" xfId="45" xr:uid="{00000000-0005-0000-0000-00002C000000}"/>
    <cellStyle name="Comma 12 6" xfId="46" xr:uid="{00000000-0005-0000-0000-00002D000000}"/>
    <cellStyle name="Comma 13" xfId="47" xr:uid="{00000000-0005-0000-0000-00002E000000}"/>
    <cellStyle name="Comma 13 2" xfId="48" xr:uid="{00000000-0005-0000-0000-00002F000000}"/>
    <cellStyle name="Comma 2" xfId="49" xr:uid="{00000000-0005-0000-0000-000030000000}"/>
    <cellStyle name="Comma 3" xfId="50" xr:uid="{00000000-0005-0000-0000-000031000000}"/>
    <cellStyle name="Comma 4" xfId="51" xr:uid="{00000000-0005-0000-0000-000032000000}"/>
    <cellStyle name="Comma 5" xfId="52" xr:uid="{00000000-0005-0000-0000-000033000000}"/>
    <cellStyle name="Comma 6" xfId="53" xr:uid="{00000000-0005-0000-0000-000034000000}"/>
    <cellStyle name="Comma 7" xfId="54" xr:uid="{00000000-0005-0000-0000-000035000000}"/>
    <cellStyle name="Comma 8" xfId="55" xr:uid="{00000000-0005-0000-0000-000036000000}"/>
    <cellStyle name="Comma 9" xfId="56" xr:uid="{00000000-0005-0000-0000-000037000000}"/>
    <cellStyle name="Comma 9 2" xfId="57" xr:uid="{00000000-0005-0000-0000-000038000000}"/>
    <cellStyle name="Currency" xfId="58" builtinId="4"/>
    <cellStyle name="Currency 2" xfId="59" xr:uid="{00000000-0005-0000-0000-00003A000000}"/>
    <cellStyle name="Currency 2 2" xfId="60" xr:uid="{00000000-0005-0000-0000-00003B000000}"/>
    <cellStyle name="Currency 3" xfId="61" xr:uid="{00000000-0005-0000-0000-00003C000000}"/>
    <cellStyle name="Currency 3 2" xfId="62" xr:uid="{00000000-0005-0000-0000-00003D000000}"/>
    <cellStyle name="Currency 3 2 2" xfId="63" xr:uid="{00000000-0005-0000-0000-00003E000000}"/>
    <cellStyle name="Currency 3 2 2 2" xfId="64" xr:uid="{00000000-0005-0000-0000-00003F000000}"/>
    <cellStyle name="Currency 3 2 3" xfId="65" xr:uid="{00000000-0005-0000-0000-000040000000}"/>
    <cellStyle name="Currency 3 2 3 2" xfId="66" xr:uid="{00000000-0005-0000-0000-000041000000}"/>
    <cellStyle name="Currency 3 2 4" xfId="67" xr:uid="{00000000-0005-0000-0000-000042000000}"/>
    <cellStyle name="Currency 3 3" xfId="68" xr:uid="{00000000-0005-0000-0000-000043000000}"/>
    <cellStyle name="Currency 3 3 2" xfId="69" xr:uid="{00000000-0005-0000-0000-000044000000}"/>
    <cellStyle name="Currency 3 4" xfId="70" xr:uid="{00000000-0005-0000-0000-000045000000}"/>
    <cellStyle name="Currency 3 4 2" xfId="71" xr:uid="{00000000-0005-0000-0000-000046000000}"/>
    <cellStyle name="Currency 3 5" xfId="72" xr:uid="{00000000-0005-0000-0000-000047000000}"/>
    <cellStyle name="Currency 3 5 2" xfId="73" xr:uid="{00000000-0005-0000-0000-000048000000}"/>
    <cellStyle name="Currency 3 6" xfId="74" xr:uid="{00000000-0005-0000-0000-000049000000}"/>
    <cellStyle name="Currency 4" xfId="75" xr:uid="{00000000-0005-0000-0000-00004A000000}"/>
    <cellStyle name="Currency 4 2" xfId="76" xr:uid="{00000000-0005-0000-0000-00004B000000}"/>
    <cellStyle name="Currency 4 2 2" xfId="77" xr:uid="{00000000-0005-0000-0000-00004C000000}"/>
    <cellStyle name="Currency 4 2 2 2" xfId="78" xr:uid="{00000000-0005-0000-0000-00004D000000}"/>
    <cellStyle name="Currency 4 2 3" xfId="79" xr:uid="{00000000-0005-0000-0000-00004E000000}"/>
    <cellStyle name="Currency 4 2 3 2" xfId="80" xr:uid="{00000000-0005-0000-0000-00004F000000}"/>
    <cellStyle name="Currency 4 2 4" xfId="81" xr:uid="{00000000-0005-0000-0000-000050000000}"/>
    <cellStyle name="Currency 4 3" xfId="82" xr:uid="{00000000-0005-0000-0000-000051000000}"/>
    <cellStyle name="Currency 4 3 2" xfId="83" xr:uid="{00000000-0005-0000-0000-000052000000}"/>
    <cellStyle name="Currency 4 4" xfId="84" xr:uid="{00000000-0005-0000-0000-000053000000}"/>
    <cellStyle name="Currency 4 4 2" xfId="85" xr:uid="{00000000-0005-0000-0000-000054000000}"/>
    <cellStyle name="Currency 4 5" xfId="86" xr:uid="{00000000-0005-0000-0000-000055000000}"/>
    <cellStyle name="Currency 4 5 2" xfId="87" xr:uid="{00000000-0005-0000-0000-000056000000}"/>
    <cellStyle name="Currency 4 6" xfId="88" xr:uid="{00000000-0005-0000-0000-000057000000}"/>
    <cellStyle name="Currency 5" xfId="89" xr:uid="{00000000-0005-0000-0000-000058000000}"/>
    <cellStyle name="Currency 5 2" xfId="90" xr:uid="{00000000-0005-0000-0000-000059000000}"/>
    <cellStyle name="Currency 5 2 2" xfId="91" xr:uid="{00000000-0005-0000-0000-00005A000000}"/>
    <cellStyle name="Currency 5 2 2 2" xfId="92" xr:uid="{00000000-0005-0000-0000-00005B000000}"/>
    <cellStyle name="Currency 5 2 3" xfId="93" xr:uid="{00000000-0005-0000-0000-00005C000000}"/>
    <cellStyle name="Currency 5 2 3 2" xfId="94" xr:uid="{00000000-0005-0000-0000-00005D000000}"/>
    <cellStyle name="Currency 5 2 4" xfId="95" xr:uid="{00000000-0005-0000-0000-00005E000000}"/>
    <cellStyle name="Currency 5 3" xfId="96" xr:uid="{00000000-0005-0000-0000-00005F000000}"/>
    <cellStyle name="Currency 5 3 2" xfId="97" xr:uid="{00000000-0005-0000-0000-000060000000}"/>
    <cellStyle name="Currency 5 4" xfId="98" xr:uid="{00000000-0005-0000-0000-000061000000}"/>
    <cellStyle name="Currency 5 4 2" xfId="99" xr:uid="{00000000-0005-0000-0000-000062000000}"/>
    <cellStyle name="Currency 5 5" xfId="100" xr:uid="{00000000-0005-0000-0000-000063000000}"/>
    <cellStyle name="Currency 5 5 2" xfId="101" xr:uid="{00000000-0005-0000-0000-000064000000}"/>
    <cellStyle name="Currency 5 6" xfId="102" xr:uid="{00000000-0005-0000-0000-000065000000}"/>
    <cellStyle name="Currency 6" xfId="103" xr:uid="{00000000-0005-0000-0000-000066000000}"/>
    <cellStyle name="Currency 6 2" xfId="104" xr:uid="{00000000-0005-0000-0000-000067000000}"/>
    <cellStyle name="Hyperlink" xfId="105" builtinId="8"/>
    <cellStyle name="Hyperlink 2" xfId="106" xr:uid="{00000000-0005-0000-0000-000069000000}"/>
    <cellStyle name="Hyperlink 3" xfId="107" xr:uid="{00000000-0005-0000-0000-00006A000000}"/>
    <cellStyle name="Normal" xfId="0" builtinId="0"/>
    <cellStyle name="Normal 10" xfId="134" xr:uid="{CAC7640A-4049-45F4-85D7-431CFDA3E0D8}"/>
    <cellStyle name="Normal 11" xfId="135" xr:uid="{38A8DCC6-2435-4E57-91F2-7CE1B9D0FC0F}"/>
    <cellStyle name="Normal 12" xfId="136" xr:uid="{717214B7-8237-49A3-966D-906B6E652723}"/>
    <cellStyle name="Normal 13" xfId="137" xr:uid="{9B379075-F661-4DFF-BC70-73FF5B1CFF6A}"/>
    <cellStyle name="Normal 14" xfId="138" xr:uid="{5EC37892-6FE7-4931-B34C-61871BEED71C}"/>
    <cellStyle name="Normal 15" xfId="139" xr:uid="{D2562970-EBAE-4D86-9570-08B9B9C9CC51}"/>
    <cellStyle name="Normal 16" xfId="140" xr:uid="{32CCF340-5B2F-4078-AE98-8F7C1AE15B6B}"/>
    <cellStyle name="Normal 17" xfId="131" xr:uid="{B4E6533A-203C-47E1-BE03-E876A158417B}"/>
    <cellStyle name="Normal 18" xfId="141" xr:uid="{B5DFD65C-AF8F-4CAD-BB9D-5C4750FA4D21}"/>
    <cellStyle name="Normal 2" xfId="108" xr:uid="{00000000-0005-0000-0000-00006C000000}"/>
    <cellStyle name="Normal 2 2" xfId="109" xr:uid="{00000000-0005-0000-0000-00006D000000}"/>
    <cellStyle name="Normal 2 2 3" xfId="127" xr:uid="{A23F3FCA-BB52-48A5-93B9-BE15902A04D2}"/>
    <cellStyle name="Normal 2 3" xfId="110" xr:uid="{00000000-0005-0000-0000-00006E000000}"/>
    <cellStyle name="Normal 2 3 3" xfId="128" xr:uid="{29907AF3-D220-4AB9-BC73-DFF1820332F6}"/>
    <cellStyle name="Normal 2 5 3 2" xfId="111" xr:uid="{00000000-0005-0000-0000-00006F000000}"/>
    <cellStyle name="Normal 2_Wattage Table" xfId="112" xr:uid="{00000000-0005-0000-0000-000070000000}"/>
    <cellStyle name="Normal 3" xfId="113" xr:uid="{00000000-0005-0000-0000-000071000000}"/>
    <cellStyle name="Normal 4" xfId="124" xr:uid="{927C085A-EFDB-42E6-8001-52D0AB61A98C}"/>
    <cellStyle name="Normal 5" xfId="125" xr:uid="{F7BDE7F9-7BBA-41C4-9E7F-D439154DBCED}"/>
    <cellStyle name="Normal 6" xfId="130" xr:uid="{13C8DFA2-E5F6-415B-9988-613461BD0016}"/>
    <cellStyle name="Normal 7" xfId="129" xr:uid="{2EBCDABA-EB6C-4C66-BD43-25D4DE2BFE43}"/>
    <cellStyle name="Normal 8" xfId="132" xr:uid="{358B1D53-CF8E-4E11-917A-4D6DF39B9F13}"/>
    <cellStyle name="Normal 9" xfId="133" xr:uid="{46CDEB1B-7FB3-45D5-A6B4-274F22009579}"/>
    <cellStyle name="Percent" xfId="114" builtinId="5"/>
    <cellStyle name="Percent 2" xfId="115" xr:uid="{00000000-0005-0000-0000-000074000000}"/>
    <cellStyle name="Percent 3" xfId="116" xr:uid="{00000000-0005-0000-0000-000075000000}"/>
    <cellStyle name="Percent 4" xfId="117" xr:uid="{00000000-0005-0000-0000-000076000000}"/>
    <cellStyle name="Percent 5" xfId="118" xr:uid="{00000000-0005-0000-0000-000077000000}"/>
    <cellStyle name="Percent 6" xfId="119" xr:uid="{00000000-0005-0000-0000-000078000000}"/>
    <cellStyle name="Percent 7" xfId="120" xr:uid="{00000000-0005-0000-0000-000079000000}"/>
    <cellStyle name="Percent 8" xfId="121" xr:uid="{00000000-0005-0000-0000-00007A000000}"/>
    <cellStyle name="Percent 9" xfId="122" xr:uid="{00000000-0005-0000-0000-00007B000000}"/>
    <cellStyle name="Percent 9 2" xfId="123" xr:uid="{00000000-0005-0000-0000-00007C000000}"/>
  </cellStyles>
  <dxfs count="57">
    <dxf>
      <font>
        <color rgb="FF9C0006"/>
      </font>
      <fill>
        <patternFill>
          <bgColor rgb="FFFFC7CE"/>
        </patternFill>
      </fill>
    </dxf>
    <dxf>
      <font>
        <color rgb="FF006100"/>
      </font>
      <fill>
        <patternFill>
          <bgColor rgb="FFC6EFCE"/>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color rgb="FF9C0006"/>
      </font>
    </dxf>
    <dxf>
      <font>
        <color rgb="FF9C0006"/>
      </font>
    </dxf>
    <dxf>
      <font>
        <color theme="0"/>
      </font>
    </dxf>
    <dxf>
      <font>
        <color theme="0"/>
      </font>
      <fill>
        <patternFill patternType="none">
          <bgColor auto="1"/>
        </patternFill>
      </fill>
      <border>
        <left/>
        <right/>
        <top style="thin">
          <color auto="1"/>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border>
        <left/>
        <right/>
        <top/>
        <bottom/>
        <vertical/>
        <horizontal/>
      </border>
    </dxf>
    <dxf>
      <font>
        <color theme="0"/>
      </font>
      <fill>
        <patternFill patternType="none">
          <bgColor auto="1"/>
        </patternFill>
      </fill>
      <border>
        <bottom/>
      </border>
    </dxf>
    <dxf>
      <font>
        <color theme="0"/>
      </font>
      <fill>
        <patternFill patternType="none">
          <bgColor auto="1"/>
        </patternFill>
      </fill>
      <border>
        <left/>
        <right/>
        <top/>
        <bottom/>
        <vertical/>
        <horizontal/>
      </border>
    </dxf>
    <dxf>
      <font>
        <color theme="0"/>
      </font>
      <fill>
        <patternFill patternType="none">
          <bgColor auto="1"/>
        </patternFill>
      </fill>
      <border>
        <bottom/>
        <vertical/>
        <horizontal/>
      </border>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dxf>
    <dxf>
      <font>
        <color theme="0"/>
      </font>
      <border>
        <top style="thin">
          <color auto="1"/>
        </top>
        <bottom/>
      </border>
    </dxf>
    <dxf>
      <fill>
        <patternFill>
          <bgColor theme="0" tint="-0.14996795556505021"/>
        </patternFill>
      </fill>
    </dxf>
    <dxf>
      <font>
        <color theme="0"/>
      </font>
      <border>
        <top style="thin">
          <color auto="1"/>
        </top>
        <bottom/>
        <vertical/>
        <horizontal/>
      </border>
    </dxf>
    <dxf>
      <font>
        <color theme="0"/>
      </font>
    </dxf>
    <dxf>
      <font>
        <color theme="0"/>
      </font>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style="thin">
          <color auto="1"/>
        </top>
        <bottom/>
        <vertical/>
        <horizontal/>
      </border>
    </dxf>
    <dxf>
      <font>
        <color theme="0"/>
      </font>
      <fill>
        <patternFill patternType="none">
          <bgColor auto="1"/>
        </patternFill>
      </fill>
      <border>
        <left/>
        <right/>
        <top/>
        <bottom/>
        <vertical/>
        <horizontal/>
      </border>
    </dxf>
    <dxf>
      <font>
        <color rgb="FF9C0006"/>
      </font>
    </dxf>
    <dxf>
      <font>
        <color theme="0"/>
      </font>
      <fill>
        <patternFill patternType="none">
          <bgColor auto="1"/>
        </patternFill>
      </fill>
      <border>
        <left/>
        <right/>
        <top/>
        <bottom/>
        <vertical/>
        <horizontal/>
      </border>
    </dxf>
    <dxf>
      <font>
        <strike val="0"/>
        <outline val="0"/>
        <shadow val="0"/>
        <u val="none"/>
        <vertAlign val="baseline"/>
        <sz val="14"/>
      </font>
    </dxf>
    <dxf>
      <font>
        <strike val="0"/>
        <outline val="0"/>
        <shadow val="0"/>
        <u val="none"/>
        <vertAlign val="baseline"/>
        <sz val="14"/>
      </font>
    </dxf>
    <dxf>
      <font>
        <strike val="0"/>
        <outline val="0"/>
        <shadow val="0"/>
        <u val="none"/>
        <vertAlign val="baseline"/>
        <sz val="14"/>
      </font>
    </dxf>
    <dxf>
      <font>
        <b val="0"/>
        <i val="0"/>
        <strike val="0"/>
        <condense val="0"/>
        <extend val="0"/>
        <outline val="0"/>
        <shadow val="0"/>
        <u val="none"/>
        <vertAlign val="baseline"/>
        <sz val="14"/>
        <color auto="1"/>
        <name val="Arial Narrow"/>
        <family val="2"/>
        <scheme val="none"/>
      </font>
      <alignment horizontal="general" vertical="center" textRotation="0" wrapText="1" indent="0" justifyLastLine="0" shrinkToFit="0" readingOrder="0"/>
      <protection locked="1" hidden="1"/>
    </dxf>
    <dxf>
      <font>
        <strike val="0"/>
        <outline val="0"/>
        <shadow val="0"/>
        <u val="none"/>
        <vertAlign val="baseline"/>
        <sz val="14"/>
      </font>
    </dxf>
    <dxf>
      <font>
        <b/>
        <i val="0"/>
        <strike val="0"/>
        <condense val="0"/>
        <extend val="0"/>
        <outline val="0"/>
        <shadow val="0"/>
        <u val="none"/>
        <vertAlign val="baseline"/>
        <sz val="14"/>
        <color theme="0"/>
        <name val="Arial Narrow"/>
        <family val="2"/>
        <scheme val="none"/>
      </font>
      <alignment horizontal="center" vertical="center" textRotation="0" wrapText="1" indent="0" justifyLastLine="0" shrinkToFit="0" readingOrder="0"/>
      <protection locked="1" hidden="1"/>
    </dxf>
  </dxfs>
  <tableStyles count="0" defaultTableStyle="TableStyleMedium2" defaultPivotStyle="PivotStyleLight16"/>
  <colors>
    <mruColors>
      <color rgb="FFC2D8EC"/>
      <color rgb="FFF0502D"/>
      <color rgb="FF142C41"/>
      <color rgb="FF7FADD7"/>
      <color rgb="FF669ED0"/>
      <color rgb="FF326CA0"/>
      <color rgb="FFF9BBAD"/>
      <color rgb="FFFDE9D9"/>
      <color rgb="FFFCB89A"/>
      <color rgb="FFF852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444500</xdr:colOff>
      <xdr:row>0</xdr:row>
      <xdr:rowOff>28575</xdr:rowOff>
    </xdr:from>
    <xdr:to>
      <xdr:col>17</xdr:col>
      <xdr:colOff>0</xdr:colOff>
      <xdr:row>1</xdr:row>
      <xdr:rowOff>208307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893050" y="28575"/>
          <a:ext cx="4117975" cy="9417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657225</xdr:colOff>
      <xdr:row>0</xdr:row>
      <xdr:rowOff>152400</xdr:rowOff>
    </xdr:from>
    <xdr:to>
      <xdr:col>9</xdr:col>
      <xdr:colOff>330200</xdr:colOff>
      <xdr:row>2</xdr:row>
      <xdr:rowOff>19050</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96275" y="152400"/>
          <a:ext cx="5695950" cy="1257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736600</xdr:colOff>
      <xdr:row>2</xdr:row>
      <xdr:rowOff>184150</xdr:rowOff>
    </xdr:from>
    <xdr:to>
      <xdr:col>9</xdr:col>
      <xdr:colOff>2470150</xdr:colOff>
      <xdr:row>4</xdr:row>
      <xdr:rowOff>0</xdr:rowOff>
    </xdr:to>
    <xdr:sp macro="" textlink="">
      <xdr:nvSpPr>
        <xdr:cNvPr id="2" name="CommandButton1" hidden="1">
          <a:extLst>
            <a:ext uri="{63B3BB69-23CF-44E3-9099-C40C66FF867C}">
              <a14:compatExt xmlns:a14="http://schemas.microsoft.com/office/drawing/2010/main" spid="_x0000_s98328"/>
            </a:ext>
            <a:ext uri="{FF2B5EF4-FFF2-40B4-BE49-F238E27FC236}">
              <a16:creationId xmlns:a16="http://schemas.microsoft.com/office/drawing/2014/main" id="{00000000-0008-0000-0B00-000002000000}"/>
            </a:ext>
          </a:extLst>
        </xdr:cNvPr>
        <xdr:cNvSpPr/>
      </xdr:nvSpPr>
      <xdr:spPr bwMode="auto">
        <a:xfrm>
          <a:off x="10982325" y="2276475"/>
          <a:ext cx="17335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739776</xdr:colOff>
      <xdr:row>0</xdr:row>
      <xdr:rowOff>38099</xdr:rowOff>
    </xdr:from>
    <xdr:to>
      <xdr:col>21</xdr:col>
      <xdr:colOff>951026</xdr:colOff>
      <xdr:row>2</xdr:row>
      <xdr:rowOff>124608</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51326" y="38099"/>
          <a:ext cx="7004843" cy="14581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1682750</xdr:colOff>
      <xdr:row>0</xdr:row>
      <xdr:rowOff>152400</xdr:rowOff>
    </xdr:from>
    <xdr:to>
      <xdr:col>14</xdr:col>
      <xdr:colOff>0</xdr:colOff>
      <xdr:row>2</xdr:row>
      <xdr:rowOff>25400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21475" y="152400"/>
          <a:ext cx="5746750" cy="12668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12</xdr:row>
          <xdr:rowOff>0</xdr:rowOff>
        </xdr:from>
        <xdr:to>
          <xdr:col>4</xdr:col>
          <xdr:colOff>374650</xdr:colOff>
          <xdr:row>13</xdr:row>
          <xdr:rowOff>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F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Airflow and Charge testing is not applicable due to installation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342900</xdr:rowOff>
        </xdr:from>
        <xdr:to>
          <xdr:col>2</xdr:col>
          <xdr:colOff>476250</xdr:colOff>
          <xdr:row>14</xdr:row>
          <xdr:rowOff>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F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Airflow complete.  See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88900</xdr:rowOff>
        </xdr:from>
        <xdr:to>
          <xdr:col>8</xdr:col>
          <xdr:colOff>469900</xdr:colOff>
          <xdr:row>24</xdr:row>
          <xdr:rowOff>88900</xdr:rowOff>
        </xdr:to>
        <xdr:sp macro="" textlink="">
          <xdr:nvSpPr>
            <xdr:cNvPr id="63492" name="Option Button 4" hidden="1">
              <a:extLst>
                <a:ext uri="{63B3BB69-23CF-44E3-9099-C40C66FF867C}">
                  <a14:compatExt spid="_x0000_s63492"/>
                </a:ext>
                <a:ext uri="{FF2B5EF4-FFF2-40B4-BE49-F238E27FC236}">
                  <a16:creationId xmlns:a16="http://schemas.microsoft.com/office/drawing/2014/main" id="{00000000-0008-0000-0F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mailed to my Home Address or Mailing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38100</xdr:rowOff>
        </xdr:from>
        <xdr:to>
          <xdr:col>3</xdr:col>
          <xdr:colOff>0</xdr:colOff>
          <xdr:row>25</xdr:row>
          <xdr:rowOff>69850</xdr:rowOff>
        </xdr:to>
        <xdr:sp macro="" textlink="">
          <xdr:nvSpPr>
            <xdr:cNvPr id="63493" name="Option Button 5" hidden="1">
              <a:extLst>
                <a:ext uri="{63B3BB69-23CF-44E3-9099-C40C66FF867C}">
                  <a14:compatExt spid="_x0000_s63493"/>
                </a:ext>
                <a:ext uri="{FF2B5EF4-FFF2-40B4-BE49-F238E27FC236}">
                  <a16:creationId xmlns:a16="http://schemas.microsoft.com/office/drawing/2014/main" id="{00000000-0008-0000-0F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Assign to my installation 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114300</xdr:rowOff>
        </xdr:from>
        <xdr:to>
          <xdr:col>4</xdr:col>
          <xdr:colOff>12700</xdr:colOff>
          <xdr:row>24</xdr:row>
          <xdr:rowOff>57150</xdr:rowOff>
        </xdr:to>
        <xdr:sp macro="" textlink="">
          <xdr:nvSpPr>
            <xdr:cNvPr id="63494" name="Option Button 6" hidden="1">
              <a:extLst>
                <a:ext uri="{63B3BB69-23CF-44E3-9099-C40C66FF867C}">
                  <a14:compatExt spid="_x0000_s63494"/>
                </a:ext>
                <a:ext uri="{FF2B5EF4-FFF2-40B4-BE49-F238E27FC236}">
                  <a16:creationId xmlns:a16="http://schemas.microsoft.com/office/drawing/2014/main" id="{00000000-0008-0000-0F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Credited to my PSEG Long Island electric account</a:t>
              </a:r>
            </a:p>
          </xdr:txBody>
        </xdr:sp>
        <xdr:clientData/>
      </xdr:twoCellAnchor>
    </mc:Choice>
    <mc:Fallback/>
  </mc:AlternateContent>
  <xdr:twoCellAnchor editAs="oneCell">
    <xdr:from>
      <xdr:col>7</xdr:col>
      <xdr:colOff>847725</xdr:colOff>
      <xdr:row>0</xdr:row>
      <xdr:rowOff>114300</xdr:rowOff>
    </xdr:from>
    <xdr:to>
      <xdr:col>11</xdr:col>
      <xdr:colOff>692150</xdr:colOff>
      <xdr:row>1</xdr:row>
      <xdr:rowOff>215900</xdr:rowOff>
    </xdr:to>
    <xdr:pic>
      <xdr:nvPicPr>
        <xdr:cNvPr id="8" name="Picture 2">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91225" y="114300"/>
          <a:ext cx="3444875"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96795</xdr:colOff>
      <xdr:row>0</xdr:row>
      <xdr:rowOff>211667</xdr:rowOff>
    </xdr:from>
    <xdr:to>
      <xdr:col>16384</xdr:col>
      <xdr:colOff>57150</xdr:colOff>
      <xdr:row>1</xdr:row>
      <xdr:rowOff>459317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41628" y="211667"/>
          <a:ext cx="4358789" cy="946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191780</xdr:colOff>
      <xdr:row>0</xdr:row>
      <xdr:rowOff>73819</xdr:rowOff>
    </xdr:from>
    <xdr:to>
      <xdr:col>11</xdr:col>
      <xdr:colOff>854075</xdr:colOff>
      <xdr:row>1</xdr:row>
      <xdr:rowOff>650584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9030" y="73819"/>
          <a:ext cx="5797064" cy="12673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761385</xdr:colOff>
      <xdr:row>0</xdr:row>
      <xdr:rowOff>304801</xdr:rowOff>
    </xdr:from>
    <xdr:to>
      <xdr:col>10</xdr:col>
      <xdr:colOff>790575</xdr:colOff>
      <xdr:row>1</xdr:row>
      <xdr:rowOff>523876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42960" y="304801"/>
          <a:ext cx="4210665" cy="914400"/>
        </a:xfrm>
        <a:prstGeom prst="rect">
          <a:avLst/>
        </a:prstGeom>
      </xdr:spPr>
    </xdr:pic>
    <xdr:clientData/>
  </xdr:twoCellAnchor>
  <xdr:twoCellAnchor editAs="oneCell">
    <xdr:from>
      <xdr:col>6</xdr:col>
      <xdr:colOff>761385</xdr:colOff>
      <xdr:row>0</xdr:row>
      <xdr:rowOff>304801</xdr:rowOff>
    </xdr:from>
    <xdr:to>
      <xdr:col>10</xdr:col>
      <xdr:colOff>790575</xdr:colOff>
      <xdr:row>1</xdr:row>
      <xdr:rowOff>523876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81060" y="304801"/>
          <a:ext cx="4036040" cy="9112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29061</xdr:colOff>
      <xdr:row>0</xdr:row>
      <xdr:rowOff>200025</xdr:rowOff>
    </xdr:from>
    <xdr:to>
      <xdr:col>11</xdr:col>
      <xdr:colOff>1133475</xdr:colOff>
      <xdr:row>1</xdr:row>
      <xdr:rowOff>447675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986" y="200025"/>
          <a:ext cx="4152414" cy="942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850900</xdr:colOff>
      <xdr:row>32</xdr:row>
      <xdr:rowOff>120650</xdr:rowOff>
    </xdr:from>
    <xdr:to>
      <xdr:col>3</xdr:col>
      <xdr:colOff>0</xdr:colOff>
      <xdr:row>33</xdr:row>
      <xdr:rowOff>25401</xdr:rowOff>
    </xdr:to>
    <xdr:pic>
      <xdr:nvPicPr>
        <xdr:cNvPr id="99895" name="Picture 37" descr="Monkey Face Clip Art">
          <a:extLst>
            <a:ext uri="{FF2B5EF4-FFF2-40B4-BE49-F238E27FC236}">
              <a16:creationId xmlns:a16="http://schemas.microsoft.com/office/drawing/2014/main" id="{00000000-0008-0000-0600-0000378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3050" y="11963400"/>
          <a:ext cx="952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692717</xdr:colOff>
      <xdr:row>0</xdr:row>
      <xdr:rowOff>34925</xdr:rowOff>
    </xdr:from>
    <xdr:to>
      <xdr:col>13</xdr:col>
      <xdr:colOff>0</xdr:colOff>
      <xdr:row>1</xdr:row>
      <xdr:rowOff>187325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7655492" y="34925"/>
          <a:ext cx="3717358" cy="8477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571504</xdr:colOff>
      <xdr:row>0</xdr:row>
      <xdr:rowOff>28575</xdr:rowOff>
    </xdr:from>
    <xdr:to>
      <xdr:col>21</xdr:col>
      <xdr:colOff>602961</xdr:colOff>
      <xdr:row>1</xdr:row>
      <xdr:rowOff>111125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9286879" y="28575"/>
          <a:ext cx="3695695" cy="8445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51286</xdr:colOff>
      <xdr:row>0</xdr:row>
      <xdr:rowOff>306917</xdr:rowOff>
    </xdr:from>
    <xdr:to>
      <xdr:col>12</xdr:col>
      <xdr:colOff>0</xdr:colOff>
      <xdr:row>1</xdr:row>
      <xdr:rowOff>551392</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03286" y="306917"/>
          <a:ext cx="4361964" cy="942975"/>
        </a:xfrm>
        <a:prstGeom prst="rect">
          <a:avLst/>
        </a:prstGeom>
      </xdr:spPr>
    </xdr:pic>
    <xdr:clientData/>
  </xdr:twoCellAnchor>
  <xdr:twoCellAnchor editAs="oneCell">
    <xdr:from>
      <xdr:col>7</xdr:col>
      <xdr:colOff>51286</xdr:colOff>
      <xdr:row>0</xdr:row>
      <xdr:rowOff>306917</xdr:rowOff>
    </xdr:from>
    <xdr:to>
      <xdr:col>12</xdr:col>
      <xdr:colOff>0</xdr:colOff>
      <xdr:row>1</xdr:row>
      <xdr:rowOff>551392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1961" y="306917"/>
          <a:ext cx="4139714" cy="939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1905</xdr:colOff>
      <xdr:row>17</xdr:row>
      <xdr:rowOff>0</xdr:rowOff>
    </xdr:from>
    <xdr:to>
      <xdr:col>2</xdr:col>
      <xdr:colOff>887745</xdr:colOff>
      <xdr:row>18</xdr:row>
      <xdr:rowOff>102908</xdr:rowOff>
    </xdr:to>
    <xdr:sp macro="" textlink="">
      <xdr:nvSpPr>
        <xdr:cNvPr id="2" name="Check Box 15" hidden="1">
          <a:extLst>
            <a:ext uri="{FF2B5EF4-FFF2-40B4-BE49-F238E27FC236}">
              <a16:creationId xmlns:a16="http://schemas.microsoft.com/office/drawing/2014/main" id="{00000000-0008-0000-0900-000002000000}"/>
            </a:ext>
          </a:extLst>
        </xdr:cNvPr>
        <xdr:cNvSpPr/>
      </xdr:nvSpPr>
      <xdr:spPr>
        <a:xfrm>
          <a:off x="1205865" y="3137535"/>
          <a:ext cx="593467" cy="2190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twoCellAnchor>
  <mc:AlternateContent xmlns:mc="http://schemas.openxmlformats.org/markup-compatibility/2006">
    <mc:Choice xmlns:a14="http://schemas.microsoft.com/office/drawing/2010/main" Requires="a14">
      <xdr:twoCellAnchor editAs="oneCell">
        <xdr:from>
          <xdr:col>255</xdr:col>
          <xdr:colOff>0</xdr:colOff>
          <xdr:row>3</xdr:row>
          <xdr:rowOff>0</xdr:rowOff>
        </xdr:from>
        <xdr:to>
          <xdr:col>256</xdr:col>
          <xdr:colOff>0</xdr:colOff>
          <xdr:row>3</xdr:row>
          <xdr:rowOff>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9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New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255</xdr:col>
          <xdr:colOff>0</xdr:colOff>
          <xdr:row>3</xdr:row>
          <xdr:rowOff>0</xdr:rowOff>
        </xdr:from>
        <xdr:to>
          <xdr:col>256</xdr:col>
          <xdr:colOff>0</xdr:colOff>
          <xdr:row>3</xdr:row>
          <xdr:rowOff>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9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Replacement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8</xdr:row>
          <xdr:rowOff>69850</xdr:rowOff>
        </xdr:from>
        <xdr:to>
          <xdr:col>2</xdr:col>
          <xdr:colOff>4222750</xdr:colOff>
          <xdr:row>9</xdr:row>
          <xdr:rowOff>88900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9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W9 Form (For Entity receiving Incentives)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7</xdr:row>
          <xdr:rowOff>76200</xdr:rowOff>
        </xdr:from>
        <xdr:to>
          <xdr:col>2</xdr:col>
          <xdr:colOff>4476750</xdr:colOff>
          <xdr:row>8</xdr:row>
          <xdr:rowOff>69850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9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Itemized cost estimate for Customer-Side Make-Ready (CSMR) infrastructure on vendor letterhead</a:t>
              </a:r>
            </a:p>
          </xdr:txBody>
        </xdr:sp>
        <xdr:clientData/>
      </xdr:twoCellAnchor>
    </mc:Choice>
    <mc:Fallback/>
  </mc:AlternateContent>
  <xdr:oneCellAnchor>
    <xdr:from>
      <xdr:col>4</xdr:col>
      <xdr:colOff>611505</xdr:colOff>
      <xdr:row>2</xdr:row>
      <xdr:rowOff>0</xdr:rowOff>
    </xdr:from>
    <xdr:ext cx="277097" cy="309729"/>
    <xdr:sp macro="" textlink="">
      <xdr:nvSpPr>
        <xdr:cNvPr id="18" name="TextBox 17">
          <a:extLst>
            <a:ext uri="{FF2B5EF4-FFF2-40B4-BE49-F238E27FC236}">
              <a16:creationId xmlns:a16="http://schemas.microsoft.com/office/drawing/2014/main" id="{00000000-0008-0000-0900-000012000000}"/>
            </a:ext>
          </a:extLst>
        </xdr:cNvPr>
        <xdr:cNvSpPr txBox="1"/>
      </xdr:nvSpPr>
      <xdr:spPr>
        <a:xfrm>
          <a:off x="5780405" y="152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xdr:col>
      <xdr:colOff>1905</xdr:colOff>
      <xdr:row>9</xdr:row>
      <xdr:rowOff>149225</xdr:rowOff>
    </xdr:from>
    <xdr:ext cx="882665" cy="316518"/>
    <xdr:sp macro="" textlink="">
      <xdr:nvSpPr>
        <xdr:cNvPr id="15" name="Check Box 15" hidden="1">
          <a:extLst>
            <a:ext uri="{FF2B5EF4-FFF2-40B4-BE49-F238E27FC236}">
              <a16:creationId xmlns:a16="http://schemas.microsoft.com/office/drawing/2014/main" id="{00000000-0008-0000-0900-00000F000000}"/>
            </a:ext>
          </a:extLst>
        </xdr:cNvPr>
        <xdr:cNvSpPr/>
      </xdr:nvSpPr>
      <xdr:spPr>
        <a:xfrm>
          <a:off x="1221105" y="4368800"/>
          <a:ext cx="882665" cy="309283"/>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oneCellAnchor>
  <mc:AlternateContent xmlns:mc="http://schemas.openxmlformats.org/markup-compatibility/2006">
    <mc:Choice xmlns:a14="http://schemas.microsoft.com/office/drawing/2010/main" Requires="a14">
      <xdr:twoCellAnchor editAs="oneCell">
        <xdr:from>
          <xdr:col>1</xdr:col>
          <xdr:colOff>819150</xdr:colOff>
          <xdr:row>5</xdr:row>
          <xdr:rowOff>88900</xdr:rowOff>
        </xdr:from>
        <xdr:to>
          <xdr:col>2</xdr:col>
          <xdr:colOff>3790950</xdr:colOff>
          <xdr:row>6</xdr:row>
          <xdr:rowOff>69850</xdr:rowOff>
        </xdr:to>
        <xdr:sp macro="" textlink="">
          <xdr:nvSpPr>
            <xdr:cNvPr id="58077" name="Check Box 733" hidden="1">
              <a:extLst>
                <a:ext uri="{63B3BB69-23CF-44E3-9099-C40C66FF867C}">
                  <a14:compatExt spid="_x0000_s58077"/>
                </a:ext>
                <a:ext uri="{FF2B5EF4-FFF2-40B4-BE49-F238E27FC236}">
                  <a16:creationId xmlns:a16="http://schemas.microsoft.com/office/drawing/2014/main" id="{00000000-0008-0000-0900-0000DDE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Completed Application/Workbook in .xlsx file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11</xdr:row>
          <xdr:rowOff>69850</xdr:rowOff>
        </xdr:from>
        <xdr:to>
          <xdr:col>2</xdr:col>
          <xdr:colOff>3771900</xdr:colOff>
          <xdr:row>12</xdr:row>
          <xdr:rowOff>50800</xdr:rowOff>
        </xdr:to>
        <xdr:sp macro="" textlink="">
          <xdr:nvSpPr>
            <xdr:cNvPr id="58078" name="Check Box 734" hidden="1">
              <a:extLst>
                <a:ext uri="{63B3BB69-23CF-44E3-9099-C40C66FF867C}">
                  <a14:compatExt spid="_x0000_s58078"/>
                </a:ext>
                <a:ext uri="{FF2B5EF4-FFF2-40B4-BE49-F238E27FC236}">
                  <a16:creationId xmlns:a16="http://schemas.microsoft.com/office/drawing/2014/main" id="{00000000-0008-0000-0900-0000DEE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Load Letter (if applicable) - Submitted to Building and Renovation Services Via Email:</a:t>
              </a:r>
            </a:p>
          </xdr:txBody>
        </xdr:sp>
        <xdr:clientData/>
      </xdr:twoCellAnchor>
    </mc:Choice>
    <mc:Fallback/>
  </mc:AlternateContent>
  <xdr:oneCellAnchor>
    <xdr:from>
      <xdr:col>4</xdr:col>
      <xdr:colOff>611505</xdr:colOff>
      <xdr:row>17</xdr:row>
      <xdr:rowOff>0</xdr:rowOff>
    </xdr:from>
    <xdr:ext cx="277097" cy="309729"/>
    <xdr:sp macro="" textlink="">
      <xdr:nvSpPr>
        <xdr:cNvPr id="22" name="TextBox 21">
          <a:extLst>
            <a:ext uri="{FF2B5EF4-FFF2-40B4-BE49-F238E27FC236}">
              <a16:creationId xmlns:a16="http://schemas.microsoft.com/office/drawing/2014/main" id="{00000000-0008-0000-0900-000016000000}"/>
            </a:ext>
          </a:extLst>
        </xdr:cNvPr>
        <xdr:cNvSpPr txBox="1"/>
      </xdr:nvSpPr>
      <xdr:spPr>
        <a:xfrm>
          <a:off x="5978635" y="1524000"/>
          <a:ext cx="277097"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1905</xdr:colOff>
      <xdr:row>17</xdr:row>
      <xdr:rowOff>0</xdr:rowOff>
    </xdr:from>
    <xdr:ext cx="882665" cy="316518"/>
    <xdr:sp macro="" textlink="">
      <xdr:nvSpPr>
        <xdr:cNvPr id="24" name="Check Box 15" hidden="1">
          <a:extLst>
            <a:ext uri="{FF2B5EF4-FFF2-40B4-BE49-F238E27FC236}">
              <a16:creationId xmlns:a16="http://schemas.microsoft.com/office/drawing/2014/main" id="{00000000-0008-0000-0900-000018000000}"/>
            </a:ext>
          </a:extLst>
        </xdr:cNvPr>
        <xdr:cNvSpPr/>
      </xdr:nvSpPr>
      <xdr:spPr>
        <a:xfrm>
          <a:off x="1211166" y="2890768"/>
          <a:ext cx="882665" cy="31651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oneCellAnchor>
  <xdr:oneCellAnchor>
    <xdr:from>
      <xdr:col>2</xdr:col>
      <xdr:colOff>1905</xdr:colOff>
      <xdr:row>17</xdr:row>
      <xdr:rowOff>0</xdr:rowOff>
    </xdr:from>
    <xdr:ext cx="885840" cy="315909"/>
    <xdr:sp macro="" textlink="">
      <xdr:nvSpPr>
        <xdr:cNvPr id="27" name="Check Box 15" hidden="1">
          <a:extLst>
            <a:ext uri="{FF2B5EF4-FFF2-40B4-BE49-F238E27FC236}">
              <a16:creationId xmlns:a16="http://schemas.microsoft.com/office/drawing/2014/main" id="{00000000-0008-0000-0900-00001B000000}"/>
            </a:ext>
          </a:extLst>
        </xdr:cNvPr>
        <xdr:cNvSpPr/>
      </xdr:nvSpPr>
      <xdr:spPr>
        <a:xfrm>
          <a:off x="1211166" y="4853747"/>
          <a:ext cx="885840" cy="31590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oneCellAnchor>
  <xdr:twoCellAnchor editAs="oneCell">
    <xdr:from>
      <xdr:col>4</xdr:col>
      <xdr:colOff>763410</xdr:colOff>
      <xdr:row>0</xdr:row>
      <xdr:rowOff>295275</xdr:rowOff>
    </xdr:from>
    <xdr:to>
      <xdr:col>9</xdr:col>
      <xdr:colOff>0</xdr:colOff>
      <xdr:row>1</xdr:row>
      <xdr:rowOff>514350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64260" y="295275"/>
          <a:ext cx="4218165" cy="911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800100</xdr:colOff>
          <xdr:row>10</xdr:row>
          <xdr:rowOff>184150</xdr:rowOff>
        </xdr:from>
        <xdr:to>
          <xdr:col>2</xdr:col>
          <xdr:colOff>4222750</xdr:colOff>
          <xdr:row>11</xdr:row>
          <xdr:rowOff>38100</xdr:rowOff>
        </xdr:to>
        <xdr:sp macro="" textlink="">
          <xdr:nvSpPr>
            <xdr:cNvPr id="58125" name="Check Box 8" hidden="1">
              <a:extLst>
                <a:ext uri="{63B3BB69-23CF-44E3-9099-C40C66FF867C}">
                  <a14:compatExt spid="_x0000_s58125"/>
                </a:ext>
                <a:ext uri="{FF2B5EF4-FFF2-40B4-BE49-F238E27FC236}">
                  <a16:creationId xmlns:a16="http://schemas.microsoft.com/office/drawing/2014/main" id="{00000000-0008-0000-0900-00000D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copy of the Customers PSEG Long Island Electric Bill  (if existing or upgrading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9</xdr:row>
          <xdr:rowOff>69850</xdr:rowOff>
        </xdr:from>
        <xdr:to>
          <xdr:col>2</xdr:col>
          <xdr:colOff>4229100</xdr:colOff>
          <xdr:row>10</xdr:row>
          <xdr:rowOff>203200</xdr:rowOff>
        </xdr:to>
        <xdr:sp macro="" textlink="">
          <xdr:nvSpPr>
            <xdr:cNvPr id="58126" name="Check Box 8" hidden="1">
              <a:extLst>
                <a:ext uri="{63B3BB69-23CF-44E3-9099-C40C66FF867C}">
                  <a14:compatExt spid="_x0000_s58126"/>
                </a:ext>
                <a:ext uri="{FF2B5EF4-FFF2-40B4-BE49-F238E27FC236}">
                  <a16:creationId xmlns:a16="http://schemas.microsoft.com/office/drawing/2014/main" id="{00000000-0008-0000-0900-00000E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Letter of Authorization/Agency if Customer will not be receiving the incentives as part of this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13</xdr:row>
          <xdr:rowOff>19050</xdr:rowOff>
        </xdr:from>
        <xdr:to>
          <xdr:col>2</xdr:col>
          <xdr:colOff>4222750</xdr:colOff>
          <xdr:row>14</xdr:row>
          <xdr:rowOff>38100</xdr:rowOff>
        </xdr:to>
        <xdr:sp macro="" textlink="">
          <xdr:nvSpPr>
            <xdr:cNvPr id="58128" name="Check Box 8" hidden="1">
              <a:extLst>
                <a:ext uri="{63B3BB69-23CF-44E3-9099-C40C66FF867C}">
                  <a14:compatExt spid="_x0000_s58128"/>
                </a:ext>
                <a:ext uri="{FF2B5EF4-FFF2-40B4-BE49-F238E27FC236}">
                  <a16:creationId xmlns:a16="http://schemas.microsoft.com/office/drawing/2014/main" id="{00000000-0008-0000-0900-000010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Charge Letter (if available and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6</xdr:row>
          <xdr:rowOff>76200</xdr:rowOff>
        </xdr:from>
        <xdr:to>
          <xdr:col>2</xdr:col>
          <xdr:colOff>3784600</xdr:colOff>
          <xdr:row>7</xdr:row>
          <xdr:rowOff>57150</xdr:rowOff>
        </xdr:to>
        <xdr:sp macro="" textlink="">
          <xdr:nvSpPr>
            <xdr:cNvPr id="58129" name="Check Box 733" hidden="1">
              <a:extLst>
                <a:ext uri="{63B3BB69-23CF-44E3-9099-C40C66FF867C}">
                  <a14:compatExt spid="_x0000_s58129"/>
                </a:ext>
                <a:ext uri="{FF2B5EF4-FFF2-40B4-BE49-F238E27FC236}">
                  <a16:creationId xmlns:a16="http://schemas.microsoft.com/office/drawing/2014/main" id="{00000000-0008-0000-0900-000011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Signed Application</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6E6B8D-B062-4280-9BF0-AD75309C5EDD}" name="Table13" displayName="Table13" ref="E8:H11" totalsRowShown="0" headerRowDxfId="56" dataDxfId="55">
  <tableColumns count="4">
    <tableColumn id="1" xr3:uid="{C87F9B47-00A6-4A76-920A-CFB7ED493631}" name="Port Type" dataDxfId="54"/>
    <tableColumn id="2" xr3:uid="{70CBC642-3A69-4C03-A250-659B121399E6}" name="100% Tier" dataDxfId="53"/>
    <tableColumn id="3" xr3:uid="{7F61092E-EFAE-4F16-93D9-81496C519F64}" name="90% Tier" dataDxfId="52"/>
    <tableColumn id="4" xr3:uid="{C7DF9BDB-F3C6-47F6-8636-28DB9AD8F196}" name="50% Tier" dataDxfId="51"/>
  </tableColumns>
  <tableStyleInfo name="TableStyleMedium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segliny.com/saveenergyandmoney/energystarrebates" TargetMode="External"/><Relationship Id="rId1" Type="http://schemas.openxmlformats.org/officeDocument/2006/relationships/hyperlink" Target="http://www.neep.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9.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0.bin"/><Relationship Id="rId1" Type="http://schemas.openxmlformats.org/officeDocument/2006/relationships/hyperlink" Target="mailto:BRSLI@PSEG.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drawing" Target="../drawings/drawing13.xml"/><Relationship Id="rId7" Type="http://schemas.openxmlformats.org/officeDocument/2006/relationships/ctrlProp" Target="../ctrlProps/ctrlProp13.xml"/><Relationship Id="rId2" Type="http://schemas.openxmlformats.org/officeDocument/2006/relationships/printerSettings" Target="../printerSettings/printerSettings16.bin"/><Relationship Id="rId1" Type="http://schemas.openxmlformats.org/officeDocument/2006/relationships/hyperlink" Target="mailto:HomeComfortLI@pseg.com" TargetMode="Externa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2.vml"/><Relationship Id="rId9"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nyserda.ny.gov/ny/disadvantaged-communiti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psegliny.com/saveenergyandmoney/greenenergy/ev/commercialcustomers/makeready" TargetMode="External"/><Relationship Id="rId7" Type="http://schemas.openxmlformats.org/officeDocument/2006/relationships/drawing" Target="../drawings/drawing8.xml"/><Relationship Id="rId2" Type="http://schemas.openxmlformats.org/officeDocument/2006/relationships/hyperlink" Target="http://www.pseglinyportal.com/" TargetMode="External"/><Relationship Id="rId1" Type="http://schemas.openxmlformats.org/officeDocument/2006/relationships/hyperlink" Target="mailto:PSEG-LI-EVMakeReady@pseg.com" TargetMode="External"/><Relationship Id="rId6" Type="http://schemas.openxmlformats.org/officeDocument/2006/relationships/printerSettings" Target="../printerSettings/printerSettings9.bin"/><Relationship Id="rId5" Type="http://schemas.openxmlformats.org/officeDocument/2006/relationships/hyperlink" Target="https://www.psegliny.com/saveenergyandmoney/greenenergy/ev/commercialcustomers/makeready" TargetMode="External"/><Relationship Id="rId4" Type="http://schemas.openxmlformats.org/officeDocument/2006/relationships/hyperlink" Target="https://www.psegliny.com/saveenergyandmoney/greenenergy/ev/commercialcustomers/makeread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682FD-0EA5-41F4-92CF-90250AEE384D}">
  <sheetPr codeName="Sheet35">
    <pageSetUpPr fitToPage="1"/>
  </sheetPr>
  <dimension ref="A1:AD155"/>
  <sheetViews>
    <sheetView showGridLines="0" zoomScaleNormal="100" zoomScaleSheetLayoutView="99" workbookViewId="0"/>
  </sheetViews>
  <sheetFormatPr defaultColWidth="0" defaultRowHeight="15.65" customHeight="1" zeroHeight="1" x14ac:dyDescent="0.35"/>
  <cols>
    <col min="1" max="1" width="2.54296875" style="112" customWidth="1"/>
    <col min="2" max="2" width="9.1796875" style="112" customWidth="1"/>
    <col min="3" max="3" width="2.54296875" style="112" customWidth="1"/>
    <col min="4" max="4" width="4.54296875" style="112" customWidth="1"/>
    <col min="5" max="16" width="12.54296875" style="112" customWidth="1"/>
    <col min="17" max="17" width="2.54296875" style="112" customWidth="1"/>
    <col min="18" max="16384" width="0" style="112" hidden="1"/>
  </cols>
  <sheetData>
    <row r="1" spans="1:30" ht="60" customHeight="1" x14ac:dyDescent="0.35">
      <c r="A1" s="129"/>
      <c r="B1" s="131" t="str">
        <f>'Customer Information'!A1</f>
        <v>2025 Electric Vehicle Make-Ready Program</v>
      </c>
      <c r="C1" s="132"/>
      <c r="D1" s="132"/>
      <c r="E1" s="132"/>
      <c r="F1" s="132"/>
      <c r="G1" s="131"/>
      <c r="H1" s="132"/>
      <c r="I1" s="132"/>
      <c r="J1" s="129"/>
      <c r="K1" s="129"/>
      <c r="L1" s="129"/>
      <c r="M1" s="129"/>
      <c r="N1" s="129"/>
      <c r="O1" s="129"/>
      <c r="P1" s="129"/>
      <c r="Q1" s="129"/>
      <c r="R1" s="111"/>
      <c r="S1" s="111"/>
      <c r="T1" s="111"/>
      <c r="U1" s="111"/>
      <c r="V1" s="111"/>
      <c r="W1" s="111"/>
      <c r="X1" s="111"/>
      <c r="Y1" s="111"/>
      <c r="Z1" s="111"/>
      <c r="AA1" s="111"/>
      <c r="AB1" s="111"/>
      <c r="AC1" s="111"/>
      <c r="AD1" s="111"/>
    </row>
    <row r="2" spans="1:30" ht="32.15" customHeight="1" thickBot="1" x14ac:dyDescent="0.55000000000000004">
      <c r="A2" s="129"/>
      <c r="B2" s="136" t="s">
        <v>98</v>
      </c>
      <c r="C2" s="134"/>
      <c r="D2" s="135"/>
      <c r="E2" s="135"/>
      <c r="F2" s="135"/>
      <c r="G2" s="133"/>
      <c r="H2" s="134"/>
      <c r="I2" s="135"/>
      <c r="J2" s="129"/>
      <c r="K2" s="129"/>
      <c r="L2" s="129"/>
      <c r="M2" s="129"/>
      <c r="N2" s="129"/>
      <c r="O2" s="129"/>
      <c r="P2" s="129"/>
      <c r="Q2" s="129"/>
      <c r="R2" s="53"/>
      <c r="S2" s="53"/>
      <c r="T2" s="53"/>
      <c r="U2" s="53"/>
      <c r="V2" s="53"/>
      <c r="W2" s="53"/>
      <c r="X2" s="53"/>
      <c r="Y2" s="53"/>
      <c r="Z2" s="53"/>
      <c r="AA2" s="53"/>
      <c r="AB2" s="53"/>
      <c r="AC2" s="53"/>
      <c r="AD2" s="53"/>
    </row>
    <row r="3" spans="1:30" ht="16" thickTop="1" x14ac:dyDescent="0.35">
      <c r="A3" s="147"/>
      <c r="B3" s="147"/>
      <c r="C3" s="147"/>
      <c r="D3" s="147"/>
      <c r="E3" s="147"/>
      <c r="F3" s="147"/>
      <c r="G3" s="147"/>
      <c r="H3" s="147"/>
      <c r="I3" s="147"/>
      <c r="J3" s="147"/>
      <c r="K3" s="147"/>
      <c r="L3" s="147"/>
      <c r="M3" s="147"/>
      <c r="N3" s="147"/>
      <c r="O3" s="147"/>
      <c r="P3" s="147"/>
      <c r="Q3" s="147"/>
    </row>
    <row r="4" spans="1:30" ht="31.4" customHeight="1" x14ac:dyDescent="0.35">
      <c r="B4" s="397" t="s">
        <v>101</v>
      </c>
      <c r="C4" s="398"/>
      <c r="D4" s="398"/>
      <c r="E4" s="398"/>
      <c r="F4" s="398"/>
      <c r="G4" s="398"/>
      <c r="H4" s="398"/>
      <c r="I4" s="398"/>
      <c r="J4" s="398"/>
      <c r="K4" s="398"/>
      <c r="L4" s="398"/>
      <c r="M4" s="398"/>
      <c r="N4" s="398"/>
      <c r="O4" s="397"/>
      <c r="P4" s="398"/>
      <c r="Q4" s="398"/>
      <c r="R4" s="398"/>
      <c r="S4" s="398"/>
      <c r="T4" s="398"/>
      <c r="U4" s="398"/>
      <c r="V4" s="398"/>
      <c r="W4" s="398"/>
      <c r="X4" s="398"/>
      <c r="Y4" s="398"/>
      <c r="Z4" s="398"/>
      <c r="AA4" s="398"/>
    </row>
    <row r="5" spans="1:30" ht="15.75" customHeight="1" x14ac:dyDescent="0.35">
      <c r="B5" s="113"/>
      <c r="C5" s="113"/>
      <c r="D5" s="113"/>
      <c r="E5" s="113"/>
      <c r="F5" s="113"/>
      <c r="G5" s="113"/>
      <c r="H5" s="113"/>
      <c r="I5" s="113"/>
      <c r="J5" s="113"/>
      <c r="K5" s="113"/>
      <c r="L5" s="113"/>
      <c r="M5" s="113"/>
    </row>
    <row r="6" spans="1:30" ht="15.75" customHeight="1" x14ac:dyDescent="0.35">
      <c r="B6" s="398" t="s">
        <v>99</v>
      </c>
      <c r="C6" s="398"/>
      <c r="D6" s="398"/>
      <c r="E6" s="398"/>
      <c r="F6" s="398"/>
      <c r="G6" s="398"/>
      <c r="H6" s="398"/>
      <c r="I6" s="398"/>
      <c r="J6" s="398"/>
      <c r="K6" s="398"/>
      <c r="L6" s="398"/>
      <c r="M6" s="398"/>
      <c r="N6" s="398"/>
    </row>
    <row r="7" spans="1:30" ht="15.75" customHeight="1" x14ac:dyDescent="0.35">
      <c r="B7" s="113"/>
      <c r="C7" s="113"/>
      <c r="D7" s="113"/>
      <c r="E7" s="113"/>
      <c r="F7" s="113"/>
      <c r="G7" s="113"/>
      <c r="H7" s="113"/>
      <c r="I7" s="113"/>
      <c r="J7" s="113"/>
      <c r="K7" s="113"/>
      <c r="L7" s="113"/>
      <c r="M7" s="113"/>
      <c r="N7" s="113"/>
    </row>
    <row r="8" spans="1:30" ht="69" customHeight="1" x14ac:dyDescent="0.35">
      <c r="B8" s="399" t="s">
        <v>189</v>
      </c>
      <c r="C8" s="399"/>
      <c r="D8" s="399"/>
      <c r="E8" s="399"/>
      <c r="F8" s="399"/>
      <c r="G8" s="399"/>
      <c r="H8" s="399"/>
      <c r="I8" s="399"/>
      <c r="J8" s="399"/>
      <c r="K8" s="399"/>
      <c r="L8" s="399"/>
      <c r="M8" s="399"/>
      <c r="N8" s="399"/>
      <c r="O8" s="114"/>
    </row>
    <row r="9" spans="1:30" ht="7" customHeight="1" x14ac:dyDescent="0.35">
      <c r="B9" s="123"/>
      <c r="C9" s="123"/>
      <c r="D9" s="123"/>
      <c r="E9" s="123"/>
      <c r="F9" s="123"/>
      <c r="G9" s="123"/>
      <c r="H9" s="123"/>
      <c r="I9" s="123"/>
      <c r="J9" s="123"/>
      <c r="K9" s="123"/>
      <c r="L9" s="123"/>
      <c r="M9" s="123"/>
      <c r="N9" s="123"/>
      <c r="O9" s="114"/>
    </row>
    <row r="10" spans="1:30" ht="15.5" x14ac:dyDescent="0.35">
      <c r="B10" s="112" t="s">
        <v>145</v>
      </c>
    </row>
    <row r="11" spans="1:30" ht="15.5" x14ac:dyDescent="0.35"/>
    <row r="12" spans="1:30" ht="15.5" x14ac:dyDescent="0.35">
      <c r="B12" s="404" t="s">
        <v>119</v>
      </c>
      <c r="C12" s="404"/>
      <c r="D12" s="404"/>
      <c r="E12" s="404"/>
    </row>
    <row r="13" spans="1:30" ht="30" customHeight="1" x14ac:dyDescent="0.35">
      <c r="C13" s="119" t="s">
        <v>12</v>
      </c>
      <c r="D13" s="398" t="s">
        <v>146</v>
      </c>
      <c r="E13" s="398"/>
      <c r="F13" s="398"/>
      <c r="G13" s="398"/>
      <c r="H13" s="398"/>
      <c r="I13" s="398"/>
      <c r="J13" s="398"/>
      <c r="K13" s="398"/>
      <c r="L13" s="398"/>
      <c r="M13" s="398"/>
      <c r="N13" s="398"/>
      <c r="O13" s="398"/>
    </row>
    <row r="14" spans="1:30" ht="15.5" x14ac:dyDescent="0.35">
      <c r="C14" s="115" t="s">
        <v>13</v>
      </c>
      <c r="D14" s="112" t="s">
        <v>120</v>
      </c>
    </row>
    <row r="15" spans="1:30" ht="15.5" x14ac:dyDescent="0.35">
      <c r="C15" s="115" t="s">
        <v>14</v>
      </c>
      <c r="D15" s="112" t="s">
        <v>121</v>
      </c>
    </row>
    <row r="16" spans="1:30" ht="15.5" x14ac:dyDescent="0.35">
      <c r="C16" s="115"/>
    </row>
    <row r="17" spans="2:5" ht="15.5" x14ac:dyDescent="0.35">
      <c r="B17" s="404" t="s">
        <v>122</v>
      </c>
      <c r="C17" s="404"/>
      <c r="D17" s="404"/>
      <c r="E17" s="404"/>
    </row>
    <row r="18" spans="2:5" ht="15.5" x14ac:dyDescent="0.35">
      <c r="B18" s="140"/>
      <c r="C18" s="140" t="s">
        <v>12</v>
      </c>
      <c r="D18" s="112" t="s">
        <v>191</v>
      </c>
      <c r="E18" s="140"/>
    </row>
    <row r="19" spans="2:5" ht="15.5" x14ac:dyDescent="0.35">
      <c r="B19" s="140"/>
      <c r="C19" s="140"/>
      <c r="D19" s="124" t="s">
        <v>123</v>
      </c>
      <c r="E19" s="140"/>
    </row>
    <row r="20" spans="2:5" ht="15.5" x14ac:dyDescent="0.35">
      <c r="C20" s="115" t="s">
        <v>115</v>
      </c>
      <c r="D20" s="112" t="s">
        <v>116</v>
      </c>
    </row>
    <row r="21" spans="2:5" ht="15.5" x14ac:dyDescent="0.35">
      <c r="C21" s="115" t="s">
        <v>14</v>
      </c>
      <c r="D21" s="112" t="s">
        <v>125</v>
      </c>
    </row>
    <row r="22" spans="2:5" ht="15.5" x14ac:dyDescent="0.35">
      <c r="C22" s="115"/>
      <c r="D22" s="116" t="s">
        <v>100</v>
      </c>
      <c r="E22" s="112" t="s">
        <v>102</v>
      </c>
    </row>
    <row r="23" spans="2:5" ht="15.5" x14ac:dyDescent="0.35">
      <c r="C23" s="115"/>
      <c r="D23" s="116" t="s">
        <v>100</v>
      </c>
      <c r="E23" s="112" t="s">
        <v>104</v>
      </c>
    </row>
    <row r="24" spans="2:5" ht="15.5" x14ac:dyDescent="0.35">
      <c r="C24" s="115"/>
      <c r="D24" s="116"/>
      <c r="E24" s="124" t="s">
        <v>154</v>
      </c>
    </row>
    <row r="25" spans="2:5" ht="15.5" x14ac:dyDescent="0.35">
      <c r="C25" s="115"/>
      <c r="D25" s="116" t="s">
        <v>100</v>
      </c>
      <c r="E25" s="112" t="s">
        <v>117</v>
      </c>
    </row>
    <row r="26" spans="2:5" ht="15.5" x14ac:dyDescent="0.35">
      <c r="D26" s="124" t="s">
        <v>124</v>
      </c>
    </row>
    <row r="27" spans="2:5" ht="15.5" x14ac:dyDescent="0.35">
      <c r="C27" s="115" t="s">
        <v>15</v>
      </c>
      <c r="D27" s="112" t="s">
        <v>126</v>
      </c>
    </row>
    <row r="28" spans="2:5" ht="15.5" x14ac:dyDescent="0.35">
      <c r="C28" s="115"/>
      <c r="D28" s="116" t="s">
        <v>100</v>
      </c>
      <c r="E28" s="112" t="s">
        <v>103</v>
      </c>
    </row>
    <row r="29" spans="2:5" ht="15.5" x14ac:dyDescent="0.35">
      <c r="C29" s="115"/>
      <c r="D29" s="116" t="s">
        <v>100</v>
      </c>
      <c r="E29" s="112" t="s">
        <v>117</v>
      </c>
    </row>
    <row r="30" spans="2:5" ht="15.5" x14ac:dyDescent="0.35">
      <c r="D30" s="124" t="s">
        <v>127</v>
      </c>
    </row>
    <row r="31" spans="2:5" ht="15.5" x14ac:dyDescent="0.35">
      <c r="C31" s="115" t="s">
        <v>16</v>
      </c>
      <c r="D31" s="112" t="s">
        <v>157</v>
      </c>
    </row>
    <row r="32" spans="2:5" ht="15.5" x14ac:dyDescent="0.35">
      <c r="C32" s="115"/>
      <c r="D32" s="116" t="s">
        <v>100</v>
      </c>
      <c r="E32" s="112" t="s">
        <v>88</v>
      </c>
    </row>
    <row r="33" spans="3:14" ht="15.5" x14ac:dyDescent="0.35">
      <c r="C33" s="115"/>
      <c r="D33" s="116" t="s">
        <v>100</v>
      </c>
      <c r="E33" s="112" t="s">
        <v>117</v>
      </c>
    </row>
    <row r="34" spans="3:14" ht="15.5" x14ac:dyDescent="0.35">
      <c r="C34" s="115" t="s">
        <v>17</v>
      </c>
      <c r="D34" s="112" t="s">
        <v>190</v>
      </c>
    </row>
    <row r="35" spans="3:14" ht="15.5" x14ac:dyDescent="0.35">
      <c r="C35" s="115"/>
      <c r="D35" s="116" t="s">
        <v>100</v>
      </c>
      <c r="E35" s="112" t="s">
        <v>88</v>
      </c>
    </row>
    <row r="36" spans="3:14" ht="15.5" x14ac:dyDescent="0.35">
      <c r="C36" s="115"/>
      <c r="D36" s="116" t="s">
        <v>100</v>
      </c>
      <c r="E36" s="112" t="s">
        <v>117</v>
      </c>
    </row>
    <row r="37" spans="3:14" ht="15.5" x14ac:dyDescent="0.35">
      <c r="C37" s="112" t="s">
        <v>20</v>
      </c>
      <c r="D37" s="124" t="s">
        <v>128</v>
      </c>
    </row>
    <row r="38" spans="3:14" ht="15.5" x14ac:dyDescent="0.35">
      <c r="D38" s="124" t="s">
        <v>129</v>
      </c>
    </row>
    <row r="39" spans="3:14" ht="15.5" x14ac:dyDescent="0.35">
      <c r="C39" s="112" t="s">
        <v>21</v>
      </c>
      <c r="D39" s="125" t="s">
        <v>130</v>
      </c>
    </row>
    <row r="40" spans="3:14" ht="15.5" x14ac:dyDescent="0.35">
      <c r="D40" s="141" t="s">
        <v>158</v>
      </c>
    </row>
    <row r="41" spans="3:14" ht="15.5" x14ac:dyDescent="0.35">
      <c r="C41" s="115" t="s">
        <v>22</v>
      </c>
      <c r="D41" s="402" t="s">
        <v>118</v>
      </c>
      <c r="E41" s="402"/>
      <c r="F41" s="402"/>
      <c r="G41" s="402"/>
      <c r="H41" s="402"/>
      <c r="I41" s="402"/>
      <c r="J41" s="402"/>
      <c r="K41" s="402"/>
      <c r="L41" s="402"/>
      <c r="M41" s="402"/>
      <c r="N41" s="402"/>
    </row>
    <row r="42" spans="3:14" ht="15.5" x14ac:dyDescent="0.35">
      <c r="C42" s="115"/>
      <c r="D42" s="142" t="s">
        <v>131</v>
      </c>
      <c r="E42" s="125"/>
      <c r="F42" s="125"/>
      <c r="G42" s="125"/>
      <c r="H42" s="125"/>
      <c r="I42" s="125"/>
      <c r="J42" s="125"/>
      <c r="K42" s="125"/>
      <c r="L42" s="125"/>
      <c r="M42" s="125"/>
      <c r="N42" s="125"/>
    </row>
    <row r="43" spans="3:14" ht="15.5" x14ac:dyDescent="0.35">
      <c r="C43" s="115" t="s">
        <v>18</v>
      </c>
      <c r="D43" s="142" t="s">
        <v>132</v>
      </c>
      <c r="E43" s="125"/>
      <c r="F43" s="125"/>
      <c r="G43" s="125"/>
      <c r="H43" s="125"/>
      <c r="I43" s="125"/>
      <c r="J43" s="125"/>
      <c r="K43" s="125"/>
      <c r="L43" s="125"/>
      <c r="M43" s="125"/>
      <c r="N43" s="125"/>
    </row>
    <row r="44" spans="3:14" ht="15.5" x14ac:dyDescent="0.35">
      <c r="C44" s="115" t="s">
        <v>23</v>
      </c>
      <c r="D44" s="142" t="s">
        <v>194</v>
      </c>
      <c r="E44" s="125"/>
      <c r="F44" s="125"/>
      <c r="G44" s="125"/>
      <c r="H44" s="125"/>
      <c r="I44" s="125"/>
      <c r="J44" s="125"/>
      <c r="K44" s="125"/>
      <c r="L44" s="125"/>
      <c r="M44" s="125"/>
      <c r="N44" s="125"/>
    </row>
    <row r="45" spans="3:14" ht="15.5" x14ac:dyDescent="0.35">
      <c r="C45" s="115"/>
      <c r="D45" s="142" t="s">
        <v>159</v>
      </c>
      <c r="E45" s="125"/>
      <c r="F45" s="125"/>
      <c r="G45" s="125"/>
      <c r="H45" s="125"/>
      <c r="I45" s="125"/>
      <c r="J45" s="125"/>
      <c r="K45" s="125"/>
      <c r="L45" s="125"/>
      <c r="M45" s="125"/>
      <c r="N45" s="125"/>
    </row>
    <row r="46" spans="3:14" ht="15.5" x14ac:dyDescent="0.35">
      <c r="C46" s="115" t="s">
        <v>24</v>
      </c>
      <c r="D46" s="142" t="s">
        <v>195</v>
      </c>
      <c r="E46" s="125"/>
      <c r="F46" s="125"/>
      <c r="G46" s="125"/>
      <c r="H46" s="125"/>
      <c r="I46" s="125"/>
      <c r="J46" s="125"/>
      <c r="K46" s="125"/>
      <c r="L46" s="125"/>
      <c r="M46" s="125"/>
      <c r="N46" s="125"/>
    </row>
    <row r="47" spans="3:14" ht="15.5" x14ac:dyDescent="0.35">
      <c r="C47" s="115"/>
      <c r="D47" s="142" t="s">
        <v>133</v>
      </c>
      <c r="E47" s="125"/>
      <c r="F47" s="125"/>
      <c r="G47" s="125"/>
      <c r="H47" s="125"/>
      <c r="I47" s="125"/>
      <c r="J47" s="125"/>
      <c r="K47" s="125"/>
      <c r="L47" s="125"/>
      <c r="M47" s="125"/>
      <c r="N47" s="125"/>
    </row>
    <row r="48" spans="3:14" ht="15.5" x14ac:dyDescent="0.35">
      <c r="C48" s="115" t="s">
        <v>18</v>
      </c>
      <c r="D48" s="142" t="s">
        <v>134</v>
      </c>
      <c r="E48" s="125"/>
      <c r="F48" s="125"/>
      <c r="G48" s="125"/>
      <c r="H48" s="125"/>
      <c r="I48" s="125"/>
      <c r="J48" s="125"/>
      <c r="K48" s="125"/>
      <c r="L48" s="125"/>
      <c r="M48" s="125"/>
      <c r="N48" s="125"/>
    </row>
    <row r="49" spans="2:16" ht="15.5" x14ac:dyDescent="0.35">
      <c r="C49" s="115"/>
      <c r="D49" s="142"/>
      <c r="E49" s="125"/>
      <c r="F49" s="125"/>
      <c r="G49" s="125"/>
      <c r="H49" s="125"/>
      <c r="I49" s="125"/>
      <c r="J49" s="125"/>
      <c r="K49" s="125"/>
      <c r="L49" s="125"/>
      <c r="M49" s="125"/>
      <c r="N49" s="125"/>
    </row>
    <row r="50" spans="2:16" ht="15.5" x14ac:dyDescent="0.35">
      <c r="B50" s="143" t="s">
        <v>161</v>
      </c>
      <c r="C50" s="143"/>
      <c r="D50" s="143"/>
      <c r="E50" s="143"/>
      <c r="F50" s="143"/>
      <c r="G50" s="125"/>
      <c r="H50" s="125"/>
      <c r="I50" s="125"/>
      <c r="J50" s="125"/>
      <c r="K50" s="125"/>
      <c r="L50" s="125"/>
      <c r="M50" s="125"/>
      <c r="N50" s="125"/>
    </row>
    <row r="51" spans="2:16" ht="15.5" x14ac:dyDescent="0.35">
      <c r="C51" s="115" t="s">
        <v>12</v>
      </c>
      <c r="D51" s="125" t="s">
        <v>135</v>
      </c>
      <c r="E51" s="125"/>
      <c r="F51" s="125"/>
      <c r="G51" s="125"/>
      <c r="H51" s="125"/>
      <c r="I51" s="125"/>
      <c r="J51" s="125"/>
      <c r="K51" s="125"/>
      <c r="L51" s="125"/>
      <c r="M51" s="125"/>
      <c r="N51" s="125"/>
    </row>
    <row r="52" spans="2:16" ht="15.5" x14ac:dyDescent="0.35">
      <c r="C52" s="115"/>
      <c r="D52" s="117" t="s">
        <v>100</v>
      </c>
      <c r="E52" s="125" t="s">
        <v>176</v>
      </c>
      <c r="F52" s="125"/>
      <c r="G52" s="125"/>
      <c r="H52" s="125"/>
      <c r="I52" s="125"/>
      <c r="J52" s="125"/>
      <c r="K52" s="125"/>
      <c r="L52" s="125"/>
      <c r="M52" s="125"/>
      <c r="N52" s="125"/>
    </row>
    <row r="53" spans="2:16" ht="15.5" x14ac:dyDescent="0.35">
      <c r="C53" s="115"/>
      <c r="D53" s="117" t="s">
        <v>100</v>
      </c>
      <c r="E53" s="125" t="s">
        <v>182</v>
      </c>
      <c r="F53" s="125"/>
      <c r="G53" s="125"/>
      <c r="H53" s="125"/>
      <c r="I53" s="125"/>
      <c r="J53" s="125"/>
      <c r="K53" s="125"/>
      <c r="L53" s="125"/>
      <c r="M53" s="125"/>
      <c r="N53" s="125"/>
    </row>
    <row r="54" spans="2:16" ht="15.5" x14ac:dyDescent="0.35">
      <c r="C54" s="115"/>
      <c r="D54" s="117"/>
      <c r="E54" s="142" t="s">
        <v>160</v>
      </c>
      <c r="F54" s="125"/>
      <c r="G54" s="125"/>
      <c r="H54" s="125"/>
      <c r="I54" s="125"/>
      <c r="J54" s="125"/>
      <c r="K54" s="125"/>
      <c r="L54" s="125"/>
      <c r="M54" s="125"/>
      <c r="N54" s="125"/>
    </row>
    <row r="55" spans="2:16" ht="15.65" customHeight="1" x14ac:dyDescent="0.35">
      <c r="C55" s="115"/>
      <c r="D55" s="117" t="s">
        <v>100</v>
      </c>
      <c r="E55" s="403" t="s">
        <v>148</v>
      </c>
      <c r="F55" s="403"/>
      <c r="G55" s="403"/>
      <c r="H55" s="403"/>
      <c r="I55" s="403"/>
      <c r="J55" s="403"/>
      <c r="K55" s="403"/>
      <c r="L55" s="403"/>
      <c r="M55" s="403"/>
      <c r="N55" s="403"/>
      <c r="P55" s="118"/>
    </row>
    <row r="56" spans="2:16" ht="15.75" customHeight="1" x14ac:dyDescent="0.35">
      <c r="C56" s="112" t="s">
        <v>13</v>
      </c>
      <c r="D56" s="125" t="s">
        <v>136</v>
      </c>
      <c r="E56" s="144"/>
      <c r="F56" s="144"/>
      <c r="G56" s="144"/>
      <c r="H56" s="144"/>
      <c r="I56" s="144"/>
      <c r="J56" s="144"/>
      <c r="K56" s="144"/>
      <c r="L56" s="144"/>
      <c r="M56" s="144"/>
      <c r="N56" s="144"/>
    </row>
    <row r="57" spans="2:16" ht="15.75" customHeight="1" x14ac:dyDescent="0.35">
      <c r="D57" s="117"/>
      <c r="E57" s="406" t="s">
        <v>106</v>
      </c>
      <c r="F57" s="407"/>
      <c r="G57" s="407"/>
      <c r="H57" s="407"/>
      <c r="I57" s="407"/>
      <c r="J57" s="407"/>
      <c r="K57" s="407"/>
      <c r="L57" s="407"/>
      <c r="M57" s="407"/>
      <c r="N57" s="407"/>
    </row>
    <row r="58" spans="2:16" ht="15.75" customHeight="1" x14ac:dyDescent="0.35">
      <c r="C58" s="112" t="s">
        <v>14</v>
      </c>
      <c r="D58" s="125" t="s">
        <v>137</v>
      </c>
      <c r="E58" s="144"/>
      <c r="F58" s="144"/>
      <c r="G58" s="144"/>
      <c r="H58" s="144"/>
      <c r="I58" s="144"/>
      <c r="J58" s="144"/>
      <c r="K58" s="144"/>
      <c r="L58" s="144"/>
      <c r="M58" s="144"/>
      <c r="N58" s="144"/>
    </row>
    <row r="59" spans="2:16" ht="15.75" customHeight="1" x14ac:dyDescent="0.35">
      <c r="D59" s="117"/>
      <c r="E59" s="139" t="s">
        <v>141</v>
      </c>
      <c r="F59" s="126"/>
      <c r="G59" s="126"/>
      <c r="H59" s="126"/>
      <c r="I59" s="126"/>
      <c r="J59" s="126"/>
      <c r="K59" s="126"/>
      <c r="L59" s="126"/>
      <c r="M59" s="126"/>
      <c r="N59" s="126"/>
    </row>
    <row r="60" spans="2:16" ht="30.65" customHeight="1" x14ac:dyDescent="0.35">
      <c r="C60" s="145" t="s">
        <v>18</v>
      </c>
      <c r="D60" s="408" t="s">
        <v>105</v>
      </c>
      <c r="E60" s="408"/>
      <c r="F60" s="408"/>
      <c r="G60" s="408"/>
      <c r="H60" s="408"/>
      <c r="I60" s="408"/>
      <c r="J60" s="408"/>
      <c r="K60" s="408"/>
      <c r="L60" s="408"/>
      <c r="M60" s="408"/>
      <c r="N60" s="408"/>
      <c r="O60" s="408"/>
    </row>
    <row r="61" spans="2:16" ht="15.75" customHeight="1" x14ac:dyDescent="0.35">
      <c r="D61" s="117"/>
      <c r="E61" s="139" t="s">
        <v>138</v>
      </c>
      <c r="F61" s="126"/>
      <c r="G61" s="126"/>
      <c r="H61" s="126"/>
      <c r="I61" s="126"/>
      <c r="J61" s="126"/>
      <c r="K61" s="126"/>
      <c r="L61" s="126"/>
      <c r="M61" s="126"/>
      <c r="N61" s="126"/>
    </row>
    <row r="62" spans="2:16" ht="15.75" customHeight="1" x14ac:dyDescent="0.35">
      <c r="C62" s="112" t="s">
        <v>18</v>
      </c>
      <c r="D62" s="124" t="s">
        <v>147</v>
      </c>
      <c r="E62" s="154"/>
      <c r="F62" s="154"/>
      <c r="G62" s="154"/>
      <c r="H62" s="154"/>
      <c r="I62" s="154"/>
      <c r="J62" s="154"/>
      <c r="K62" s="400" t="s">
        <v>76</v>
      </c>
      <c r="L62" s="401"/>
      <c r="M62" s="154"/>
      <c r="N62" s="154"/>
      <c r="O62" s="154"/>
    </row>
    <row r="63" spans="2:16" ht="15.75" customHeight="1" x14ac:dyDescent="0.35">
      <c r="D63" s="152"/>
      <c r="E63" s="152"/>
      <c r="F63" s="152"/>
      <c r="G63" s="152"/>
      <c r="H63" s="152"/>
      <c r="I63" s="152"/>
      <c r="J63" s="152"/>
      <c r="K63" s="152"/>
      <c r="L63" s="152"/>
      <c r="M63" s="152"/>
      <c r="N63" s="152"/>
      <c r="O63" s="152"/>
    </row>
    <row r="64" spans="2:16" ht="15.75" customHeight="1" x14ac:dyDescent="0.35">
      <c r="B64" s="143" t="s">
        <v>162</v>
      </c>
      <c r="D64" s="117"/>
      <c r="E64" s="139"/>
      <c r="F64" s="126"/>
      <c r="G64" s="126"/>
      <c r="H64" s="126"/>
      <c r="I64" s="126"/>
      <c r="J64" s="126"/>
      <c r="K64" s="126"/>
      <c r="L64" s="126"/>
      <c r="M64" s="126"/>
      <c r="N64" s="126"/>
    </row>
    <row r="65" spans="2:16" ht="15.75" customHeight="1" x14ac:dyDescent="0.35">
      <c r="C65" s="119" t="s">
        <v>12</v>
      </c>
      <c r="D65" s="397" t="s">
        <v>178</v>
      </c>
      <c r="E65" s="397"/>
      <c r="F65" s="397"/>
      <c r="G65" s="397"/>
      <c r="H65" s="397"/>
      <c r="I65" s="397"/>
      <c r="J65" s="397"/>
      <c r="K65" s="397"/>
      <c r="L65" s="397"/>
      <c r="M65" s="397"/>
      <c r="N65" s="126"/>
    </row>
    <row r="66" spans="2:16" ht="15.75" customHeight="1" x14ac:dyDescent="0.35">
      <c r="D66" s="117"/>
      <c r="E66" s="396" t="s">
        <v>163</v>
      </c>
      <c r="F66" s="396"/>
      <c r="G66" s="396"/>
      <c r="H66" s="396"/>
      <c r="I66" s="396"/>
      <c r="J66" s="396"/>
      <c r="K66" s="396"/>
      <c r="L66" s="396"/>
      <c r="M66" s="396"/>
      <c r="N66" s="396"/>
      <c r="O66" s="396"/>
      <c r="P66" s="396"/>
    </row>
    <row r="67" spans="2:16" ht="15.75" customHeight="1" x14ac:dyDescent="0.35">
      <c r="D67" s="117"/>
      <c r="E67" s="396" t="s">
        <v>193</v>
      </c>
      <c r="F67" s="396"/>
      <c r="G67" s="396"/>
      <c r="H67" s="396"/>
      <c r="I67" s="396"/>
      <c r="J67" s="396"/>
      <c r="K67" s="396"/>
      <c r="L67" s="396"/>
      <c r="M67" s="396"/>
      <c r="N67" s="396"/>
      <c r="O67" s="396"/>
      <c r="P67" s="396"/>
    </row>
    <row r="68" spans="2:16" ht="15.75" customHeight="1" x14ac:dyDescent="0.35">
      <c r="C68" s="112" t="s">
        <v>13</v>
      </c>
      <c r="D68" s="397" t="s">
        <v>164</v>
      </c>
      <c r="E68" s="397"/>
      <c r="F68" s="397"/>
      <c r="G68" s="397"/>
      <c r="H68" s="397"/>
      <c r="I68" s="397"/>
      <c r="J68" s="397"/>
      <c r="K68" s="397"/>
      <c r="L68" s="127"/>
      <c r="M68" s="127"/>
      <c r="N68" s="127"/>
      <c r="O68" s="127"/>
      <c r="P68" s="127"/>
    </row>
    <row r="69" spans="2:16" ht="15.75" customHeight="1" x14ac:dyDescent="0.35">
      <c r="D69" s="155"/>
      <c r="E69" s="396" t="s">
        <v>165</v>
      </c>
      <c r="F69" s="396"/>
      <c r="G69" s="396"/>
      <c r="H69" s="396"/>
      <c r="I69" s="396"/>
      <c r="J69" s="396"/>
      <c r="K69" s="396"/>
      <c r="L69" s="396"/>
      <c r="M69" s="396"/>
      <c r="N69" s="127"/>
      <c r="O69" s="127"/>
      <c r="P69" s="127"/>
    </row>
    <row r="70" spans="2:16" ht="15.75" customHeight="1" x14ac:dyDescent="0.35">
      <c r="C70" s="117" t="s">
        <v>18</v>
      </c>
      <c r="D70" s="396" t="s">
        <v>139</v>
      </c>
      <c r="E70" s="396"/>
      <c r="F70" s="396"/>
      <c r="G70" s="396"/>
      <c r="H70" s="396"/>
      <c r="I70" s="396"/>
      <c r="J70" s="396"/>
      <c r="K70" s="396"/>
      <c r="L70" s="396"/>
      <c r="M70" s="396"/>
      <c r="N70" s="127"/>
      <c r="O70" s="127"/>
    </row>
    <row r="71" spans="2:16" ht="15.75" customHeight="1" x14ac:dyDescent="0.35">
      <c r="D71" s="117"/>
      <c r="E71" s="396" t="s">
        <v>140</v>
      </c>
      <c r="F71" s="396"/>
      <c r="G71" s="396"/>
      <c r="H71" s="396"/>
      <c r="I71" s="396"/>
      <c r="J71" s="396"/>
      <c r="K71" s="396"/>
      <c r="L71" s="396"/>
      <c r="M71" s="396"/>
      <c r="N71" s="396"/>
      <c r="O71" s="127"/>
      <c r="P71" s="127"/>
    </row>
    <row r="72" spans="2:16" ht="15.75" customHeight="1" x14ac:dyDescent="0.35">
      <c r="C72" s="117" t="s">
        <v>18</v>
      </c>
      <c r="D72" s="396" t="s">
        <v>166</v>
      </c>
      <c r="E72" s="396"/>
      <c r="F72" s="396"/>
      <c r="G72" s="396"/>
      <c r="H72" s="396"/>
      <c r="I72" s="396"/>
      <c r="J72" s="396"/>
      <c r="K72" s="396"/>
      <c r="L72" s="396"/>
      <c r="M72" s="396"/>
      <c r="N72" s="127"/>
      <c r="O72" s="127"/>
      <c r="P72" s="127"/>
    </row>
    <row r="73" spans="2:16" ht="15.75" customHeight="1" x14ac:dyDescent="0.35">
      <c r="D73" s="117"/>
      <c r="E73" s="127"/>
      <c r="F73" s="127"/>
      <c r="G73" s="127"/>
      <c r="H73" s="127"/>
      <c r="I73" s="127"/>
      <c r="J73" s="127"/>
      <c r="K73" s="127"/>
      <c r="L73" s="127"/>
      <c r="M73" s="127"/>
      <c r="N73" s="127"/>
      <c r="O73" s="127"/>
      <c r="P73" s="127"/>
    </row>
    <row r="74" spans="2:16" ht="16" customHeight="1" x14ac:dyDescent="0.35">
      <c r="B74" s="143" t="s">
        <v>142</v>
      </c>
      <c r="C74" s="119"/>
      <c r="D74" s="117"/>
      <c r="E74" s="146"/>
      <c r="F74" s="146"/>
      <c r="G74" s="146"/>
      <c r="H74" s="146"/>
      <c r="I74" s="146"/>
      <c r="J74" s="146"/>
      <c r="K74" s="146"/>
      <c r="L74" s="146"/>
      <c r="M74" s="146"/>
      <c r="N74" s="146"/>
      <c r="O74" s="146"/>
      <c r="P74" s="146"/>
    </row>
    <row r="75" spans="2:16" ht="16" customHeight="1" x14ac:dyDescent="0.35">
      <c r="C75" s="119" t="s">
        <v>12</v>
      </c>
      <c r="D75" s="397" t="s">
        <v>107</v>
      </c>
      <c r="E75" s="397"/>
      <c r="F75" s="397"/>
      <c r="G75" s="397"/>
      <c r="H75" s="397"/>
      <c r="I75" s="397"/>
      <c r="J75" s="397"/>
      <c r="K75" s="397"/>
      <c r="L75" s="397"/>
      <c r="M75" s="397"/>
      <c r="N75" s="126"/>
    </row>
    <row r="76" spans="2:16" ht="16" customHeight="1" x14ac:dyDescent="0.35">
      <c r="D76" s="117" t="s">
        <v>100</v>
      </c>
      <c r="E76" s="397" t="s">
        <v>108</v>
      </c>
      <c r="F76" s="397"/>
      <c r="G76" s="397"/>
      <c r="H76" s="397"/>
      <c r="I76" s="397"/>
      <c r="J76" s="397"/>
      <c r="K76" s="397"/>
      <c r="L76" s="397"/>
      <c r="M76" s="397"/>
      <c r="N76" s="397"/>
      <c r="O76" s="397"/>
    </row>
    <row r="77" spans="2:16" ht="16" customHeight="1" x14ac:dyDescent="0.35">
      <c r="D77" s="117"/>
      <c r="E77" s="396" t="s">
        <v>109</v>
      </c>
      <c r="F77" s="396"/>
      <c r="G77" s="396"/>
      <c r="H77" s="396"/>
      <c r="I77" s="396"/>
      <c r="J77" s="396"/>
      <c r="K77" s="396"/>
      <c r="L77" s="396"/>
      <c r="M77" s="396"/>
      <c r="N77" s="396"/>
      <c r="O77" s="396"/>
      <c r="P77" s="396"/>
    </row>
    <row r="78" spans="2:16" ht="16" customHeight="1" x14ac:dyDescent="0.35">
      <c r="D78" s="397" t="s">
        <v>155</v>
      </c>
      <c r="E78" s="397"/>
      <c r="F78" s="397"/>
      <c r="G78" s="397"/>
      <c r="H78" s="397"/>
      <c r="I78" s="397"/>
      <c r="J78" s="397"/>
      <c r="K78" s="397"/>
      <c r="L78" s="397"/>
      <c r="M78" s="397"/>
      <c r="N78" s="127"/>
      <c r="O78" s="127"/>
      <c r="P78" s="127"/>
    </row>
    <row r="79" spans="2:16" ht="16" customHeight="1" x14ac:dyDescent="0.35">
      <c r="C79" s="117"/>
      <c r="D79" s="127"/>
      <c r="E79" s="127"/>
      <c r="F79" s="127"/>
      <c r="G79" s="127"/>
      <c r="H79" s="127"/>
      <c r="I79" s="127"/>
      <c r="J79" s="127"/>
      <c r="K79" s="127"/>
      <c r="L79" s="127"/>
      <c r="M79" s="127"/>
      <c r="N79" s="127"/>
      <c r="O79" s="127"/>
    </row>
    <row r="80" spans="2:16" ht="16" customHeight="1" x14ac:dyDescent="0.35">
      <c r="B80" s="143" t="s">
        <v>143</v>
      </c>
      <c r="C80" s="117"/>
      <c r="D80" s="127"/>
      <c r="E80" s="127"/>
      <c r="F80" s="127"/>
      <c r="G80" s="127"/>
      <c r="H80" s="127"/>
      <c r="I80" s="127"/>
      <c r="J80" s="127"/>
      <c r="K80" s="127"/>
      <c r="L80" s="127"/>
      <c r="M80" s="127"/>
      <c r="N80" s="127"/>
      <c r="O80" s="127"/>
    </row>
    <row r="81" spans="2:15" ht="16" customHeight="1" x14ac:dyDescent="0.35">
      <c r="C81" s="117"/>
      <c r="D81" s="127"/>
      <c r="E81" s="127"/>
      <c r="F81" s="127"/>
      <c r="G81" s="127"/>
      <c r="H81" s="127"/>
      <c r="I81" s="127"/>
      <c r="J81" s="127"/>
      <c r="K81" s="127"/>
      <c r="L81" s="127"/>
      <c r="M81" s="127"/>
      <c r="N81" s="127"/>
      <c r="O81" s="127"/>
    </row>
    <row r="82" spans="2:15" ht="16.5" customHeight="1" x14ac:dyDescent="0.35">
      <c r="C82" s="119" t="s">
        <v>12</v>
      </c>
      <c r="D82" s="397" t="s">
        <v>167</v>
      </c>
      <c r="E82" s="397"/>
      <c r="F82" s="397"/>
      <c r="G82" s="397"/>
      <c r="H82" s="397"/>
      <c r="I82" s="397"/>
      <c r="J82" s="397"/>
      <c r="K82" s="397"/>
      <c r="L82" s="397"/>
      <c r="M82" s="397"/>
      <c r="N82" s="127"/>
      <c r="O82" s="127"/>
    </row>
    <row r="83" spans="2:15" ht="17.149999999999999" customHeight="1" x14ac:dyDescent="0.35">
      <c r="C83" s="119" t="s">
        <v>18</v>
      </c>
      <c r="D83" s="397" t="s">
        <v>168</v>
      </c>
      <c r="E83" s="397"/>
      <c r="F83" s="397"/>
      <c r="G83" s="397"/>
      <c r="H83" s="397"/>
      <c r="I83" s="397"/>
      <c r="J83" s="397"/>
      <c r="K83" s="397"/>
      <c r="L83" s="397"/>
      <c r="M83" s="397"/>
      <c r="N83" s="155"/>
      <c r="O83" s="127"/>
    </row>
    <row r="84" spans="2:15" ht="17.149999999999999" customHeight="1" x14ac:dyDescent="0.35">
      <c r="C84" s="119" t="s">
        <v>18</v>
      </c>
      <c r="D84" s="397" t="s">
        <v>169</v>
      </c>
      <c r="E84" s="397"/>
      <c r="F84" s="397"/>
      <c r="G84" s="397"/>
      <c r="H84" s="397"/>
      <c r="I84" s="397"/>
      <c r="J84" s="397"/>
      <c r="K84" s="397"/>
      <c r="L84" s="397"/>
      <c r="M84" s="397"/>
      <c r="N84" s="397"/>
      <c r="O84" s="397"/>
    </row>
    <row r="85" spans="2:15" ht="16" customHeight="1" x14ac:dyDescent="0.35">
      <c r="C85" s="117"/>
      <c r="D85" s="117" t="s">
        <v>100</v>
      </c>
      <c r="E85" s="397" t="s">
        <v>110</v>
      </c>
      <c r="F85" s="397"/>
      <c r="G85" s="397"/>
      <c r="H85" s="397"/>
      <c r="I85" s="397"/>
      <c r="J85" s="397"/>
      <c r="K85" s="397"/>
      <c r="L85" s="397"/>
      <c r="M85" s="397"/>
      <c r="N85" s="397"/>
      <c r="O85" s="397"/>
    </row>
    <row r="86" spans="2:15" ht="16" customHeight="1" x14ac:dyDescent="0.35">
      <c r="C86" s="119" t="s">
        <v>13</v>
      </c>
      <c r="D86" s="397" t="s">
        <v>111</v>
      </c>
      <c r="E86" s="397"/>
      <c r="F86" s="397"/>
      <c r="G86" s="397"/>
      <c r="H86" s="397"/>
      <c r="I86" s="397"/>
      <c r="J86" s="397"/>
      <c r="K86" s="397"/>
      <c r="L86" s="397"/>
      <c r="M86" s="397"/>
      <c r="N86" s="127"/>
      <c r="O86" s="127"/>
    </row>
    <row r="87" spans="2:15" ht="16" customHeight="1" x14ac:dyDescent="0.35">
      <c r="C87" s="119" t="s">
        <v>14</v>
      </c>
      <c r="D87" s="396" t="s">
        <v>112</v>
      </c>
      <c r="E87" s="396"/>
      <c r="F87" s="396"/>
      <c r="G87" s="396"/>
      <c r="H87" s="396"/>
      <c r="I87" s="396"/>
      <c r="J87" s="396"/>
      <c r="K87" s="396"/>
      <c r="L87" s="396"/>
      <c r="M87" s="127"/>
      <c r="N87" s="127"/>
      <c r="O87" s="127"/>
    </row>
    <row r="88" spans="2:15" ht="16" customHeight="1" x14ac:dyDescent="0.35">
      <c r="C88" s="119" t="s">
        <v>15</v>
      </c>
      <c r="D88" s="396" t="s">
        <v>113</v>
      </c>
      <c r="E88" s="396"/>
      <c r="F88" s="396"/>
      <c r="G88" s="396"/>
      <c r="H88" s="396"/>
      <c r="I88" s="396"/>
      <c r="J88" s="396"/>
      <c r="K88" s="396"/>
      <c r="L88" s="396"/>
      <c r="M88" s="396"/>
      <c r="N88" s="127"/>
      <c r="O88" s="127"/>
    </row>
    <row r="89" spans="2:15" ht="16" customHeight="1" x14ac:dyDescent="0.35">
      <c r="C89" s="119"/>
      <c r="D89" s="127"/>
      <c r="E89" s="127"/>
      <c r="F89" s="127"/>
      <c r="G89" s="127"/>
      <c r="H89" s="127"/>
      <c r="I89" s="127"/>
      <c r="J89" s="127"/>
      <c r="K89" s="127"/>
      <c r="L89" s="127"/>
      <c r="M89" s="127"/>
      <c r="N89" s="127"/>
      <c r="O89" s="127"/>
    </row>
    <row r="90" spans="2:15" ht="16" customHeight="1" x14ac:dyDescent="0.35">
      <c r="B90" s="143" t="s">
        <v>170</v>
      </c>
      <c r="C90" s="119"/>
      <c r="D90" s="127"/>
      <c r="E90" s="127"/>
      <c r="F90" s="127"/>
      <c r="G90" s="127"/>
      <c r="H90" s="127"/>
      <c r="I90" s="127"/>
      <c r="J90" s="127"/>
      <c r="K90" s="127"/>
      <c r="L90" s="127"/>
      <c r="M90" s="127"/>
      <c r="N90" s="127"/>
      <c r="O90" s="127"/>
    </row>
    <row r="91" spans="2:15" ht="16" customHeight="1" x14ac:dyDescent="0.35">
      <c r="C91" s="119" t="s">
        <v>12</v>
      </c>
      <c r="D91" s="397" t="s">
        <v>171</v>
      </c>
      <c r="E91" s="397"/>
      <c r="F91" s="397"/>
      <c r="G91" s="397"/>
      <c r="H91" s="397"/>
      <c r="I91" s="397"/>
      <c r="J91" s="397"/>
      <c r="K91" s="397"/>
      <c r="L91" s="397"/>
      <c r="M91" s="397"/>
      <c r="N91" s="127"/>
      <c r="O91" s="127"/>
    </row>
    <row r="92" spans="2:15" ht="16" customHeight="1" x14ac:dyDescent="0.35">
      <c r="C92" s="119"/>
      <c r="D92" s="396" t="s">
        <v>172</v>
      </c>
      <c r="E92" s="396"/>
      <c r="F92" s="396"/>
      <c r="G92" s="396"/>
      <c r="H92" s="396"/>
      <c r="I92" s="396"/>
      <c r="J92" s="396"/>
      <c r="K92" s="396"/>
      <c r="L92" s="396"/>
      <c r="M92" s="127"/>
      <c r="N92" s="127"/>
      <c r="O92" s="127"/>
    </row>
    <row r="93" spans="2:15" ht="16" customHeight="1" x14ac:dyDescent="0.35">
      <c r="C93" s="119" t="s">
        <v>13</v>
      </c>
      <c r="D93" s="396" t="s">
        <v>179</v>
      </c>
      <c r="E93" s="396"/>
      <c r="F93" s="396"/>
      <c r="G93" s="396"/>
      <c r="H93" s="396"/>
      <c r="I93" s="396"/>
      <c r="J93" s="396"/>
      <c r="K93" s="396"/>
      <c r="L93" s="396"/>
      <c r="M93" s="127"/>
      <c r="N93" s="127"/>
      <c r="O93" s="127"/>
    </row>
    <row r="94" spans="2:15" ht="16" customHeight="1" x14ac:dyDescent="0.35">
      <c r="C94" s="119" t="s">
        <v>14</v>
      </c>
      <c r="D94" s="396" t="s">
        <v>180</v>
      </c>
      <c r="E94" s="396"/>
      <c r="F94" s="396"/>
      <c r="G94" s="396"/>
      <c r="H94" s="396"/>
      <c r="I94" s="396"/>
      <c r="J94" s="396"/>
      <c r="K94" s="396"/>
      <c r="L94" s="396"/>
      <c r="M94" s="127"/>
      <c r="N94" s="127"/>
      <c r="O94" s="127"/>
    </row>
    <row r="95" spans="2:15" ht="16" customHeight="1" x14ac:dyDescent="0.35">
      <c r="C95" s="119" t="s">
        <v>15</v>
      </c>
      <c r="D95" s="396" t="s">
        <v>181</v>
      </c>
      <c r="E95" s="396"/>
      <c r="F95" s="396"/>
      <c r="G95" s="396"/>
      <c r="H95" s="396"/>
      <c r="I95" s="396"/>
      <c r="J95" s="396"/>
      <c r="K95" s="396"/>
      <c r="L95" s="396"/>
      <c r="M95" s="127"/>
      <c r="N95" s="127"/>
      <c r="O95" s="127"/>
    </row>
    <row r="96" spans="2:15" ht="15.65" customHeight="1" x14ac:dyDescent="0.35">
      <c r="C96" s="119" t="s">
        <v>18</v>
      </c>
      <c r="D96" s="396" t="s">
        <v>173</v>
      </c>
      <c r="E96" s="396"/>
      <c r="F96" s="396"/>
      <c r="G96" s="396"/>
      <c r="H96" s="396"/>
      <c r="I96" s="396"/>
      <c r="J96" s="396"/>
      <c r="K96" s="396"/>
      <c r="L96" s="396"/>
      <c r="M96" s="396"/>
      <c r="N96" s="396"/>
      <c r="O96" s="396"/>
    </row>
    <row r="97" spans="2:15" ht="15.65" customHeight="1" x14ac:dyDescent="0.35">
      <c r="B97" s="119" t="s">
        <v>18</v>
      </c>
      <c r="C97" s="408" t="s">
        <v>175</v>
      </c>
      <c r="D97" s="408"/>
      <c r="E97" s="408"/>
      <c r="F97" s="408"/>
      <c r="G97" s="408"/>
      <c r="H97" s="408"/>
      <c r="I97" s="408"/>
      <c r="J97" s="408"/>
      <c r="K97" s="408"/>
      <c r="L97" s="408"/>
      <c r="M97" s="408"/>
      <c r="N97" s="408"/>
      <c r="O97" s="127"/>
    </row>
    <row r="98" spans="2:15" ht="15.65" customHeight="1" x14ac:dyDescent="0.35">
      <c r="C98" s="117"/>
      <c r="D98" s="139" t="s">
        <v>138</v>
      </c>
      <c r="E98" s="126"/>
      <c r="F98" s="126"/>
      <c r="G98" s="126"/>
      <c r="H98" s="126"/>
      <c r="I98" s="126"/>
      <c r="J98" s="126"/>
      <c r="K98" s="126"/>
      <c r="L98" s="126"/>
      <c r="M98" s="126"/>
      <c r="O98" s="127"/>
    </row>
    <row r="99" spans="2:15" ht="15.65" customHeight="1" x14ac:dyDescent="0.35">
      <c r="C99" s="117"/>
      <c r="D99" s="139"/>
      <c r="E99" s="126"/>
      <c r="F99" s="126"/>
      <c r="G99" s="126"/>
      <c r="H99" s="126"/>
      <c r="I99" s="126"/>
      <c r="J99" s="126"/>
      <c r="K99" s="126"/>
      <c r="L99" s="126"/>
      <c r="M99" s="126"/>
      <c r="O99" s="127"/>
    </row>
    <row r="100" spans="2:15" ht="15.65" customHeight="1" x14ac:dyDescent="0.35">
      <c r="B100" s="143" t="s">
        <v>174</v>
      </c>
      <c r="C100" s="119"/>
      <c r="D100" s="127"/>
      <c r="E100" s="127"/>
      <c r="F100" s="127"/>
      <c r="G100" s="127"/>
      <c r="H100" s="127"/>
      <c r="I100" s="127"/>
      <c r="J100" s="127"/>
      <c r="K100" s="127"/>
      <c r="L100" s="127"/>
      <c r="M100" s="127"/>
      <c r="N100" s="127"/>
      <c r="O100" s="127"/>
    </row>
    <row r="101" spans="2:15" ht="15.65" customHeight="1" x14ac:dyDescent="0.35">
      <c r="C101" s="119" t="s">
        <v>12</v>
      </c>
      <c r="D101" s="397" t="s">
        <v>176</v>
      </c>
      <c r="E101" s="397"/>
      <c r="F101" s="397"/>
      <c r="G101" s="397"/>
      <c r="H101" s="397"/>
      <c r="I101" s="397"/>
      <c r="J101" s="397"/>
      <c r="K101" s="397"/>
      <c r="L101" s="397"/>
      <c r="M101" s="397"/>
      <c r="N101" s="127"/>
      <c r="O101" s="127"/>
    </row>
    <row r="102" spans="2:15" ht="15.65" customHeight="1" x14ac:dyDescent="0.35">
      <c r="C102" s="119"/>
      <c r="D102" s="396" t="s">
        <v>177</v>
      </c>
      <c r="E102" s="396"/>
      <c r="F102" s="396"/>
      <c r="G102" s="396"/>
      <c r="H102" s="396"/>
      <c r="I102" s="396"/>
      <c r="J102" s="396"/>
      <c r="K102" s="396"/>
      <c r="L102" s="396"/>
      <c r="M102" s="127"/>
      <c r="N102" s="127"/>
      <c r="O102" s="127"/>
    </row>
    <row r="103" spans="2:15" ht="15.65" customHeight="1" x14ac:dyDescent="0.35">
      <c r="C103" s="119"/>
      <c r="D103" s="396" t="s">
        <v>186</v>
      </c>
      <c r="E103" s="396"/>
      <c r="F103" s="396"/>
      <c r="G103" s="396"/>
      <c r="H103" s="396"/>
      <c r="I103" s="396"/>
      <c r="J103" s="396"/>
      <c r="K103" s="396"/>
      <c r="L103" s="396"/>
      <c r="M103" s="127"/>
      <c r="N103" s="127"/>
      <c r="O103" s="127"/>
    </row>
    <row r="104" spans="2:15" ht="15.65" customHeight="1" x14ac:dyDescent="0.35">
      <c r="C104" s="119" t="s">
        <v>13</v>
      </c>
      <c r="D104" s="396" t="s">
        <v>182</v>
      </c>
      <c r="E104" s="396"/>
      <c r="F104" s="396"/>
      <c r="G104" s="396"/>
      <c r="H104" s="396"/>
      <c r="I104" s="396"/>
      <c r="J104" s="396"/>
      <c r="K104" s="396"/>
      <c r="L104" s="396"/>
      <c r="M104" s="127"/>
      <c r="N104" s="127"/>
      <c r="O104" s="127"/>
    </row>
    <row r="105" spans="2:15" ht="15.65" customHeight="1" x14ac:dyDescent="0.35">
      <c r="C105" s="119" t="s">
        <v>14</v>
      </c>
      <c r="D105" s="396" t="s">
        <v>183</v>
      </c>
      <c r="E105" s="396"/>
      <c r="F105" s="396"/>
      <c r="G105" s="396"/>
      <c r="H105" s="396"/>
      <c r="I105" s="396"/>
      <c r="J105" s="396"/>
      <c r="K105" s="396"/>
      <c r="L105" s="396"/>
      <c r="M105" s="127"/>
      <c r="N105" s="127"/>
      <c r="O105" s="127"/>
    </row>
    <row r="106" spans="2:15" ht="15.65" customHeight="1" x14ac:dyDescent="0.35">
      <c r="C106" s="119" t="s">
        <v>15</v>
      </c>
      <c r="D106" s="396" t="s">
        <v>184</v>
      </c>
      <c r="E106" s="396"/>
      <c r="F106" s="396"/>
      <c r="G106" s="396"/>
      <c r="H106" s="396"/>
      <c r="I106" s="396"/>
      <c r="J106" s="396"/>
      <c r="K106" s="396"/>
      <c r="L106" s="396"/>
      <c r="M106" s="127"/>
      <c r="N106" s="127"/>
      <c r="O106" s="127"/>
    </row>
    <row r="107" spans="2:15" ht="15.65" customHeight="1" x14ac:dyDescent="0.35">
      <c r="C107" s="119"/>
      <c r="D107" s="396" t="s">
        <v>185</v>
      </c>
      <c r="E107" s="396"/>
      <c r="F107" s="396"/>
      <c r="G107" s="396"/>
      <c r="H107" s="396"/>
      <c r="I107" s="396"/>
      <c r="J107" s="396"/>
      <c r="K107" s="396"/>
      <c r="L107" s="396"/>
      <c r="M107" s="127"/>
      <c r="N107" s="127"/>
      <c r="O107" s="127"/>
    </row>
    <row r="108" spans="2:15" ht="15.65" customHeight="1" x14ac:dyDescent="0.35">
      <c r="C108" s="119" t="s">
        <v>18</v>
      </c>
      <c r="D108" s="410" t="s">
        <v>187</v>
      </c>
      <c r="E108" s="410"/>
      <c r="F108" s="410"/>
      <c r="G108" s="410"/>
      <c r="H108" s="410"/>
      <c r="I108" s="410"/>
      <c r="J108" s="410"/>
      <c r="K108" s="410"/>
      <c r="L108" s="410"/>
      <c r="M108" s="396"/>
      <c r="N108" s="396"/>
      <c r="O108" s="396"/>
    </row>
    <row r="109" spans="2:15" ht="15.65" customHeight="1" x14ac:dyDescent="0.35">
      <c r="C109" s="119"/>
      <c r="D109" s="409" t="s">
        <v>188</v>
      </c>
      <c r="E109" s="409"/>
      <c r="F109" s="409"/>
      <c r="G109" s="409"/>
      <c r="H109" s="409"/>
      <c r="I109" s="409"/>
      <c r="J109" s="409"/>
      <c r="K109" s="409"/>
      <c r="L109" s="409"/>
      <c r="M109" s="127"/>
      <c r="N109" s="127"/>
      <c r="O109" s="127"/>
    </row>
    <row r="110" spans="2:15" ht="15.65" customHeight="1" x14ac:dyDescent="0.35">
      <c r="C110" s="119"/>
      <c r="D110" s="127"/>
      <c r="E110" s="127"/>
      <c r="F110" s="127"/>
      <c r="G110" s="127"/>
      <c r="H110" s="127"/>
      <c r="I110" s="127"/>
      <c r="J110" s="127"/>
      <c r="K110" s="127"/>
      <c r="L110" s="127"/>
      <c r="M110" s="127"/>
      <c r="N110" s="127"/>
      <c r="O110" s="127"/>
    </row>
    <row r="111" spans="2:15" ht="39" customHeight="1" x14ac:dyDescent="0.35">
      <c r="B111" s="405" t="s">
        <v>156</v>
      </c>
      <c r="C111" s="403"/>
      <c r="D111" s="403"/>
      <c r="E111" s="403"/>
      <c r="F111" s="403"/>
      <c r="G111" s="403"/>
      <c r="H111" s="403"/>
      <c r="I111" s="403"/>
      <c r="J111" s="403"/>
      <c r="K111" s="403"/>
      <c r="L111" s="403"/>
      <c r="M111" s="403"/>
      <c r="N111" s="403"/>
      <c r="O111" s="403"/>
    </row>
    <row r="112" spans="2:15" ht="15.5" x14ac:dyDescent="0.35"/>
    <row r="113" spans="2:15" ht="15.5" x14ac:dyDescent="0.35">
      <c r="B113" s="120"/>
      <c r="C113" s="120"/>
      <c r="D113" s="120"/>
      <c r="E113" s="120"/>
      <c r="F113" s="120"/>
      <c r="G113" s="120"/>
      <c r="H113" s="120"/>
      <c r="I113" s="120"/>
      <c r="J113" s="120"/>
      <c r="K113" s="120"/>
      <c r="L113" s="120"/>
      <c r="M113" s="120"/>
      <c r="N113" s="120"/>
      <c r="O113" s="120"/>
    </row>
    <row r="114" spans="2:15" ht="15.5" x14ac:dyDescent="0.35">
      <c r="B114" s="121" t="s">
        <v>59</v>
      </c>
      <c r="E114" s="122" t="str">
        <f>Development!A2</f>
        <v>2.0</v>
      </c>
      <c r="N114" s="121" t="s">
        <v>94</v>
      </c>
      <c r="O114" s="122" t="str">
        <f>Development!A4</f>
        <v>6.2.25</v>
      </c>
    </row>
    <row r="115" spans="2:15" ht="15.5" x14ac:dyDescent="0.35"/>
    <row r="116" spans="2:15" ht="15.5" x14ac:dyDescent="0.35"/>
    <row r="117" spans="2:15" ht="15.5" x14ac:dyDescent="0.35"/>
    <row r="118" spans="2:15" ht="15.5" x14ac:dyDescent="0.35"/>
    <row r="119" spans="2:15" ht="15.5" x14ac:dyDescent="0.35"/>
    <row r="120" spans="2:15" ht="15.65" customHeight="1" x14ac:dyDescent="0.35"/>
    <row r="121" spans="2:15" ht="15.65" customHeight="1" x14ac:dyDescent="0.35"/>
    <row r="122" spans="2:15" ht="15.65" customHeight="1" x14ac:dyDescent="0.35"/>
    <row r="123" spans="2:15" ht="15.65" customHeight="1" x14ac:dyDescent="0.35"/>
    <row r="124" spans="2:15" ht="15.65" customHeight="1" x14ac:dyDescent="0.35"/>
    <row r="125" spans="2:15" ht="15.65" customHeight="1" x14ac:dyDescent="0.35"/>
    <row r="126" spans="2:15" ht="15.65" customHeight="1" x14ac:dyDescent="0.35"/>
    <row r="127" spans="2:15" ht="15.65" customHeight="1" x14ac:dyDescent="0.35"/>
    <row r="128" spans="2:15" ht="15.65" customHeight="1" x14ac:dyDescent="0.35"/>
    <row r="129" ht="15.65" customHeight="1" x14ac:dyDescent="0.35"/>
    <row r="130" ht="15.65" customHeight="1" x14ac:dyDescent="0.35"/>
    <row r="131" ht="15.65" customHeight="1" x14ac:dyDescent="0.35"/>
    <row r="132" ht="15.65" customHeight="1" x14ac:dyDescent="0.35"/>
    <row r="133" ht="15.65" customHeight="1" x14ac:dyDescent="0.35"/>
    <row r="134" ht="15.65" customHeight="1" x14ac:dyDescent="0.35"/>
    <row r="135" ht="15.65" customHeight="1" x14ac:dyDescent="0.35"/>
    <row r="136" ht="15.65" customHeight="1" x14ac:dyDescent="0.35"/>
    <row r="137" ht="15.65" customHeight="1" x14ac:dyDescent="0.35"/>
    <row r="138" ht="15.65" customHeight="1" x14ac:dyDescent="0.35"/>
    <row r="139" ht="15.65" customHeight="1" x14ac:dyDescent="0.35"/>
    <row r="140" ht="15.65" customHeight="1" x14ac:dyDescent="0.35"/>
    <row r="141" ht="15.65" customHeight="1" x14ac:dyDescent="0.35"/>
    <row r="142" ht="15.65" customHeight="1" x14ac:dyDescent="0.35"/>
    <row r="143" ht="15.65" customHeight="1" x14ac:dyDescent="0.35"/>
    <row r="144" ht="15.65" customHeight="1" x14ac:dyDescent="0.35"/>
    <row r="145" ht="15.65" customHeight="1" x14ac:dyDescent="0.35"/>
    <row r="146" ht="15.65" customHeight="1" x14ac:dyDescent="0.35"/>
    <row r="147" ht="15.65" customHeight="1" x14ac:dyDescent="0.35"/>
    <row r="148" ht="15.65" customHeight="1" x14ac:dyDescent="0.35"/>
    <row r="149" ht="15.65" customHeight="1" x14ac:dyDescent="0.35"/>
    <row r="150" ht="15.65" customHeight="1" x14ac:dyDescent="0.35"/>
    <row r="151" ht="15.65" customHeight="1" x14ac:dyDescent="0.35"/>
    <row r="152" ht="15.65" customHeight="1" x14ac:dyDescent="0.35"/>
    <row r="153" ht="15.65" customHeight="1" x14ac:dyDescent="0.35"/>
    <row r="154" ht="15.65" customHeight="1" x14ac:dyDescent="0.35"/>
    <row r="155" ht="15.65" customHeight="1" x14ac:dyDescent="0.35"/>
  </sheetData>
  <sheetProtection algorithmName="SHA-512" hashValue="zKceajObweQKEAEW9+lwisSGC0DnQaY+eHBgJGM+AyrGiqR8OBTOfiQGju+dqtCfrrpdMwYHw391YRhvvHst5w==" saltValue="5BCwFX/E+4mHRDs0honpHw==" spinCount="100000" sheet="1" objects="1" scenarios="1"/>
  <mergeCells count="51">
    <mergeCell ref="D109:L109"/>
    <mergeCell ref="D108:L108"/>
    <mergeCell ref="M108:O108"/>
    <mergeCell ref="C97:N97"/>
    <mergeCell ref="D104:L104"/>
    <mergeCell ref="D103:L103"/>
    <mergeCell ref="D101:M101"/>
    <mergeCell ref="D102:L102"/>
    <mergeCell ref="D105:L105"/>
    <mergeCell ref="D106:L106"/>
    <mergeCell ref="D107:L107"/>
    <mergeCell ref="D93:L93"/>
    <mergeCell ref="D94:L94"/>
    <mergeCell ref="D95:L95"/>
    <mergeCell ref="D96:L96"/>
    <mergeCell ref="M96:O96"/>
    <mergeCell ref="D84:M84"/>
    <mergeCell ref="N84:O84"/>
    <mergeCell ref="D91:M91"/>
    <mergeCell ref="D92:L92"/>
    <mergeCell ref="D68:K68"/>
    <mergeCell ref="E69:M69"/>
    <mergeCell ref="D72:M72"/>
    <mergeCell ref="D83:M83"/>
    <mergeCell ref="B111:O111"/>
    <mergeCell ref="E57:N57"/>
    <mergeCell ref="D75:M75"/>
    <mergeCell ref="E76:O76"/>
    <mergeCell ref="E77:P77"/>
    <mergeCell ref="D82:M82"/>
    <mergeCell ref="E85:O85"/>
    <mergeCell ref="D86:M86"/>
    <mergeCell ref="D87:L87"/>
    <mergeCell ref="D88:M88"/>
    <mergeCell ref="E66:P66"/>
    <mergeCell ref="D70:M70"/>
    <mergeCell ref="E71:N71"/>
    <mergeCell ref="D65:M65"/>
    <mergeCell ref="D60:O60"/>
    <mergeCell ref="D78:M78"/>
    <mergeCell ref="E67:P67"/>
    <mergeCell ref="B4:N4"/>
    <mergeCell ref="O4:AA4"/>
    <mergeCell ref="B6:N6"/>
    <mergeCell ref="B8:N8"/>
    <mergeCell ref="K62:L62"/>
    <mergeCell ref="D41:N41"/>
    <mergeCell ref="E55:N55"/>
    <mergeCell ref="B12:E12"/>
    <mergeCell ref="B17:E17"/>
    <mergeCell ref="D13:O13"/>
  </mergeCells>
  <hyperlinks>
    <hyperlink ref="K62" r:id="rId1" xr:uid="{73581222-6BD2-4B1D-97AC-1B44EC797C05}"/>
    <hyperlink ref="D109" r:id="rId2" xr:uid="{48A3154B-5301-4393-88F5-CA7BB3456C5C}"/>
  </hyperlinks>
  <pageMargins left="0.7" right="0.7" top="0.75" bottom="0.75" header="0.3" footer="0.3"/>
  <pageSetup scale="25" orientation="landscape" r:id="rId3"/>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rgb="FF00B050"/>
    <pageSetUpPr fitToPage="1"/>
  </sheetPr>
  <dimension ref="A1:IU97"/>
  <sheetViews>
    <sheetView showGridLines="0" zoomScaleNormal="100" workbookViewId="0"/>
  </sheetViews>
  <sheetFormatPr defaultColWidth="0" defaultRowHeight="16.5" customHeight="1" zeroHeight="1" x14ac:dyDescent="0.3"/>
  <cols>
    <col min="1" max="1" width="3.54296875" style="46" customWidth="1"/>
    <col min="2" max="2" width="13.81640625" style="46" customWidth="1"/>
    <col min="3" max="3" width="69.453125" style="46" customWidth="1"/>
    <col min="4" max="4" width="12.81640625" style="46" customWidth="1"/>
    <col min="5" max="5" width="14" style="46" customWidth="1"/>
    <col min="6" max="6" width="14.453125" style="46" customWidth="1"/>
    <col min="7" max="7" width="24.1796875" style="46" customWidth="1"/>
    <col min="8" max="8" width="15.1796875" style="46" customWidth="1"/>
    <col min="9" max="9" width="3.54296875" style="46" customWidth="1"/>
    <col min="10" max="13" width="8.81640625" style="46" hidden="1" customWidth="1"/>
    <col min="14" max="255" width="9.1796875" style="46" hidden="1" customWidth="1"/>
    <col min="256" max="16384" width="11.54296875" style="46" hidden="1"/>
  </cols>
  <sheetData>
    <row r="1" spans="1:10" ht="55" customHeight="1" x14ac:dyDescent="0.3">
      <c r="A1" s="227" t="str">
        <f>Development!$A$3&amp;" Electric Vehicle Make-Ready Program"</f>
        <v>2025 Electric Vehicle Make-Ready Program</v>
      </c>
      <c r="B1" s="227"/>
      <c r="C1" s="223"/>
      <c r="D1" s="223"/>
      <c r="E1" s="223"/>
      <c r="F1" s="225"/>
      <c r="G1" s="225"/>
      <c r="H1" s="225"/>
      <c r="I1" s="225"/>
      <c r="J1" s="261"/>
    </row>
    <row r="2" spans="1:10" s="264" customFormat="1" ht="55" customHeight="1" thickBot="1" x14ac:dyDescent="0.35">
      <c r="A2" s="251" t="str">
        <f>'Customer Information'!A2:H2</f>
        <v>Electric Vehicle Make-Ready Program, Version 2.0</v>
      </c>
      <c r="B2" s="252"/>
      <c r="C2" s="262"/>
      <c r="D2" s="252"/>
      <c r="E2" s="252"/>
      <c r="F2" s="253"/>
      <c r="G2" s="253"/>
      <c r="H2" s="253"/>
      <c r="I2" s="253"/>
      <c r="J2" s="263"/>
    </row>
    <row r="3" spans="1:10" ht="21" thickTop="1" x14ac:dyDescent="0.45">
      <c r="B3" s="260" t="s">
        <v>55</v>
      </c>
    </row>
    <row r="4" spans="1:10" ht="18" customHeight="1" thickBot="1" x14ac:dyDescent="0.35">
      <c r="B4" s="258" t="s">
        <v>424</v>
      </c>
      <c r="C4" s="258"/>
      <c r="D4" s="258"/>
      <c r="E4" s="258"/>
      <c r="F4" s="258"/>
      <c r="G4" s="259"/>
      <c r="H4" s="259"/>
    </row>
    <row r="5" spans="1:10" ht="27" customHeight="1" x14ac:dyDescent="0.3">
      <c r="B5" s="85" t="s">
        <v>56</v>
      </c>
      <c r="D5" s="24" t="s">
        <v>57</v>
      </c>
      <c r="E5" s="24"/>
      <c r="G5" s="24" t="s">
        <v>196</v>
      </c>
    </row>
    <row r="6" spans="1:10" ht="18" customHeight="1" x14ac:dyDescent="0.3">
      <c r="B6" s="54"/>
      <c r="C6" s="75"/>
      <c r="D6" s="46" t="s">
        <v>490</v>
      </c>
      <c r="G6" s="46" t="s">
        <v>491</v>
      </c>
    </row>
    <row r="7" spans="1:10" ht="18" customHeight="1" x14ac:dyDescent="0.3">
      <c r="B7" s="54"/>
      <c r="C7" s="75"/>
      <c r="D7" s="46" t="s">
        <v>490</v>
      </c>
      <c r="G7" s="46" t="s">
        <v>491</v>
      </c>
    </row>
    <row r="8" spans="1:10" ht="18" customHeight="1" x14ac:dyDescent="0.3">
      <c r="B8" s="54"/>
      <c r="C8" s="256"/>
      <c r="D8" s="46" t="s">
        <v>217</v>
      </c>
      <c r="G8" s="46" t="s">
        <v>491</v>
      </c>
    </row>
    <row r="9" spans="1:10" ht="18" customHeight="1" x14ac:dyDescent="0.3">
      <c r="B9" s="54"/>
      <c r="C9" s="256"/>
      <c r="D9" s="46" t="s">
        <v>490</v>
      </c>
      <c r="G9" s="46" t="s">
        <v>491</v>
      </c>
    </row>
    <row r="10" spans="1:10" ht="18" customHeight="1" x14ac:dyDescent="0.3">
      <c r="B10" s="54"/>
      <c r="C10" s="75"/>
      <c r="D10" s="46" t="s">
        <v>490</v>
      </c>
      <c r="G10" s="46" t="s">
        <v>491</v>
      </c>
    </row>
    <row r="11" spans="1:10" ht="30.65" customHeight="1" x14ac:dyDescent="0.3">
      <c r="B11" s="173"/>
      <c r="C11" s="256"/>
      <c r="D11" s="55" t="s">
        <v>490</v>
      </c>
      <c r="E11" s="55"/>
      <c r="G11" s="46" t="s">
        <v>491</v>
      </c>
    </row>
    <row r="12" spans="1:10" ht="18" customHeight="1" x14ac:dyDescent="0.3">
      <c r="B12" s="54"/>
      <c r="C12" s="256"/>
      <c r="D12" s="55" t="s">
        <v>495</v>
      </c>
      <c r="E12" s="55"/>
      <c r="G12" s="46" t="s">
        <v>491</v>
      </c>
    </row>
    <row r="13" spans="1:10" s="72" customFormat="1" ht="18" customHeight="1" x14ac:dyDescent="0.3">
      <c r="B13" s="96"/>
      <c r="C13" s="257" t="s">
        <v>236</v>
      </c>
      <c r="D13" s="101"/>
      <c r="E13" s="101"/>
      <c r="G13" s="46"/>
    </row>
    <row r="14" spans="1:10" ht="18" customHeight="1" x14ac:dyDescent="0.3">
      <c r="B14" s="54"/>
      <c r="C14" s="75"/>
      <c r="D14" s="55" t="s">
        <v>628</v>
      </c>
      <c r="E14" s="55"/>
      <c r="G14" s="46" t="s">
        <v>491</v>
      </c>
    </row>
    <row r="15" spans="1:10" ht="18" customHeight="1" x14ac:dyDescent="0.35">
      <c r="B15" s="54"/>
      <c r="C15" s="75"/>
      <c r="D15"/>
      <c r="E15"/>
      <c r="F15"/>
      <c r="G15"/>
    </row>
    <row r="16" spans="1:10" ht="18" customHeight="1" x14ac:dyDescent="0.3">
      <c r="B16" s="54"/>
      <c r="G16" s="161"/>
      <c r="H16" s="161"/>
    </row>
    <row r="17" spans="1:9" ht="28.5" customHeight="1" x14ac:dyDescent="0.3">
      <c r="B17" s="54"/>
      <c r="E17" s="68"/>
      <c r="F17" s="68"/>
      <c r="G17" s="68"/>
      <c r="H17" s="68"/>
    </row>
    <row r="18" spans="1:9" customFormat="1" ht="16.5" customHeight="1" x14ac:dyDescent="0.35"/>
    <row r="19" spans="1:9" customFormat="1" ht="16.5" customHeight="1" x14ac:dyDescent="0.35"/>
    <row r="20" spans="1:9" ht="16.5" customHeight="1" x14ac:dyDescent="0.3">
      <c r="B20" s="492" t="s">
        <v>425</v>
      </c>
      <c r="C20" s="492"/>
      <c r="D20" s="492"/>
      <c r="E20" s="492"/>
      <c r="F20" s="492"/>
      <c r="G20" s="492"/>
      <c r="H20" s="492"/>
    </row>
    <row r="21" spans="1:9" s="55" customFormat="1" ht="16.5" customHeight="1" x14ac:dyDescent="0.3">
      <c r="B21" s="491" t="s">
        <v>93</v>
      </c>
      <c r="C21" s="491"/>
      <c r="D21" s="491"/>
      <c r="E21" s="491"/>
      <c r="F21" s="491"/>
      <c r="G21" s="491"/>
      <c r="H21" s="491"/>
      <c r="I21" s="491"/>
    </row>
    <row r="22" spans="1:9" ht="16.5" customHeight="1" x14ac:dyDescent="0.3"/>
    <row r="23" spans="1:9" ht="16.5" customHeight="1" x14ac:dyDescent="0.3"/>
    <row r="24" spans="1:9" ht="16.5" customHeight="1" x14ac:dyDescent="0.3"/>
    <row r="25" spans="1:9" ht="16.5" customHeight="1" x14ac:dyDescent="0.3">
      <c r="D25" s="106"/>
      <c r="E25" s="107"/>
    </row>
    <row r="26" spans="1:9" s="42" customFormat="1" ht="16.5" customHeight="1" x14ac:dyDescent="0.3">
      <c r="A26" s="46"/>
    </row>
    <row r="27" spans="1:9" ht="16.5" customHeight="1" x14ac:dyDescent="0.3">
      <c r="B27" s="57" t="s">
        <v>59</v>
      </c>
      <c r="C27" s="103" t="str">
        <f>Development!$A$2</f>
        <v>2.0</v>
      </c>
      <c r="G27" s="58" t="s">
        <v>61</v>
      </c>
      <c r="H27" s="59" t="str">
        <f>Development!$A$4</f>
        <v>6.2.25</v>
      </c>
    </row>
    <row r="28" spans="1:9" ht="16.5" customHeight="1" x14ac:dyDescent="0.3"/>
    <row r="29" spans="1:9" ht="16.5" customHeight="1" x14ac:dyDescent="0.3"/>
    <row r="30" spans="1:9" ht="16.5" customHeight="1" x14ac:dyDescent="0.3"/>
    <row r="31" spans="1:9" ht="16.5" customHeight="1" x14ac:dyDescent="0.3"/>
    <row r="32" spans="1:9" ht="16.5" customHeight="1" x14ac:dyDescent="0.3"/>
    <row r="33" ht="16.5" customHeight="1" x14ac:dyDescent="0.3"/>
    <row r="34" ht="16.5" customHeight="1" x14ac:dyDescent="0.3"/>
    <row r="35" ht="16.5" customHeight="1" x14ac:dyDescent="0.3"/>
    <row r="36" ht="16.5" customHeight="1" x14ac:dyDescent="0.3"/>
    <row r="37" ht="16.5" customHeight="1" x14ac:dyDescent="0.3"/>
    <row r="38" ht="16.5" customHeight="1" x14ac:dyDescent="0.3"/>
    <row r="39" ht="16.5" customHeight="1" x14ac:dyDescent="0.3"/>
    <row r="40" ht="16.5" customHeight="1" x14ac:dyDescent="0.3"/>
    <row r="41" ht="16.5" customHeight="1" x14ac:dyDescent="0.3"/>
    <row r="42" ht="16.5" customHeight="1" x14ac:dyDescent="0.3"/>
    <row r="43" ht="16.5" customHeight="1" x14ac:dyDescent="0.3"/>
    <row r="44" ht="16.5" customHeight="1" x14ac:dyDescent="0.3"/>
    <row r="45" ht="16.5" customHeight="1" x14ac:dyDescent="0.3"/>
    <row r="46" ht="16.5" customHeight="1" x14ac:dyDescent="0.3"/>
    <row r="47" ht="16.5" customHeight="1" x14ac:dyDescent="0.3"/>
    <row r="48"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row r="64" ht="16.5" customHeight="1" x14ac:dyDescent="0.3"/>
    <row r="65" ht="16.5" customHeight="1" x14ac:dyDescent="0.3"/>
    <row r="66" ht="16.5" customHeight="1" x14ac:dyDescent="0.3"/>
    <row r="67" ht="16.5" customHeight="1" x14ac:dyDescent="0.3"/>
    <row r="68" ht="16.5" customHeight="1" x14ac:dyDescent="0.3"/>
    <row r="69" ht="16.5" customHeight="1" x14ac:dyDescent="0.3"/>
    <row r="70" ht="16.5" customHeight="1" x14ac:dyDescent="0.3"/>
    <row r="71" ht="16.5" customHeight="1" x14ac:dyDescent="0.3"/>
    <row r="72" ht="16.5" customHeight="1" x14ac:dyDescent="0.3"/>
    <row r="73" ht="16.5" customHeight="1" x14ac:dyDescent="0.3"/>
    <row r="74" ht="16.5" customHeight="1" x14ac:dyDescent="0.3"/>
    <row r="75" ht="16.5" customHeight="1" x14ac:dyDescent="0.3"/>
    <row r="76" ht="16.5" customHeight="1" x14ac:dyDescent="0.3"/>
    <row r="77" ht="16.5" customHeight="1" x14ac:dyDescent="0.3"/>
    <row r="78" ht="16.5" customHeight="1" x14ac:dyDescent="0.3"/>
    <row r="79" ht="16.5" customHeight="1" x14ac:dyDescent="0.3"/>
    <row r="80" ht="16.5" customHeight="1" x14ac:dyDescent="0.3"/>
    <row r="81" ht="16.5" customHeight="1" x14ac:dyDescent="0.3"/>
    <row r="82" ht="16.5" customHeight="1" x14ac:dyDescent="0.3"/>
    <row r="83" ht="16.5" customHeight="1" x14ac:dyDescent="0.3"/>
    <row r="84" ht="16.5" customHeight="1" x14ac:dyDescent="0.3"/>
    <row r="85" ht="16.5" customHeight="1" x14ac:dyDescent="0.3"/>
    <row r="86" ht="16.5" customHeight="1" x14ac:dyDescent="0.3"/>
    <row r="87" ht="16.5" customHeight="1" x14ac:dyDescent="0.3"/>
    <row r="88" ht="16.5" customHeight="1" x14ac:dyDescent="0.3"/>
    <row r="89" ht="16.5" customHeight="1" x14ac:dyDescent="0.3"/>
    <row r="90" ht="16.5" customHeight="1" x14ac:dyDescent="0.3"/>
    <row r="91" ht="16.5" customHeight="1" x14ac:dyDescent="0.3"/>
    <row r="92" ht="16.5" customHeight="1" x14ac:dyDescent="0.3"/>
    <row r="93" ht="16.5" customHeight="1" x14ac:dyDescent="0.3"/>
    <row r="94" ht="16.5" customHeight="1" x14ac:dyDescent="0.3"/>
    <row r="95" ht="16.5" customHeight="1" x14ac:dyDescent="0.3"/>
    <row r="96" ht="16.5" customHeight="1" x14ac:dyDescent="0.3"/>
    <row r="97" ht="16.5" customHeight="1" x14ac:dyDescent="0.3"/>
  </sheetData>
  <sheetProtection algorithmName="SHA-512" hashValue="RHrDt1Mw8Yiyxqi+qgD1h8KG9JpHoqmuCAfPrBKSG7V5YhVEJvu0U58EViEO0E5Eb4i5MbbBnjQqARJ09bawjg==" saltValue="OJ34+2zneE/dy9Y90Cj/rA==" spinCount="100000" sheet="1" objects="1" scenarios="1"/>
  <mergeCells count="2">
    <mergeCell ref="B21:I21"/>
    <mergeCell ref="B20:H20"/>
  </mergeCells>
  <hyperlinks>
    <hyperlink ref="C13" r:id="rId1" xr:uid="{39810D62-9B2D-440E-AC38-152CD8652F1D}"/>
  </hyperlinks>
  <printOptions horizontalCentered="1"/>
  <pageMargins left="0" right="0" top="0.25" bottom="0.25" header="0.3" footer="0.3"/>
  <pageSetup scale="60"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7345" r:id="rId5" name="Check Box 1">
              <controlPr defaultSize="0" autoFill="0" autoLine="0" autoPict="0">
                <anchor moveWithCells="1">
                  <from>
                    <xdr:col>255</xdr:col>
                    <xdr:colOff>0</xdr:colOff>
                    <xdr:row>3</xdr:row>
                    <xdr:rowOff>0</xdr:rowOff>
                  </from>
                  <to>
                    <xdr:col>256</xdr:col>
                    <xdr:colOff>0</xdr:colOff>
                    <xdr:row>3</xdr:row>
                    <xdr:rowOff>0</xdr:rowOff>
                  </to>
                </anchor>
              </controlPr>
            </control>
          </mc:Choice>
        </mc:AlternateContent>
        <mc:AlternateContent xmlns:mc="http://schemas.openxmlformats.org/markup-compatibility/2006">
          <mc:Choice Requires="x14">
            <control shapeId="57346" r:id="rId6" name="Check Box 2">
              <controlPr defaultSize="0" autoFill="0" autoLine="0" autoPict="0">
                <anchor moveWithCells="1">
                  <from>
                    <xdr:col>255</xdr:col>
                    <xdr:colOff>0</xdr:colOff>
                    <xdr:row>3</xdr:row>
                    <xdr:rowOff>0</xdr:rowOff>
                  </from>
                  <to>
                    <xdr:col>256</xdr:col>
                    <xdr:colOff>0</xdr:colOff>
                    <xdr:row>3</xdr:row>
                    <xdr:rowOff>0</xdr:rowOff>
                  </to>
                </anchor>
              </controlPr>
            </control>
          </mc:Choice>
        </mc:AlternateContent>
        <mc:AlternateContent xmlns:mc="http://schemas.openxmlformats.org/markup-compatibility/2006">
          <mc:Choice Requires="x14">
            <control shapeId="57352" r:id="rId7" name="Check Box 8">
              <controlPr defaultSize="0" autoFill="0" autoLine="0" autoPict="0">
                <anchor moveWithCells="1">
                  <from>
                    <xdr:col>1</xdr:col>
                    <xdr:colOff>812800</xdr:colOff>
                    <xdr:row>8</xdr:row>
                    <xdr:rowOff>69850</xdr:rowOff>
                  </from>
                  <to>
                    <xdr:col>2</xdr:col>
                    <xdr:colOff>4222750</xdr:colOff>
                    <xdr:row>9</xdr:row>
                    <xdr:rowOff>88900</xdr:rowOff>
                  </to>
                </anchor>
              </controlPr>
            </control>
          </mc:Choice>
        </mc:AlternateContent>
        <mc:AlternateContent xmlns:mc="http://schemas.openxmlformats.org/markup-compatibility/2006">
          <mc:Choice Requires="x14">
            <control shapeId="57355" r:id="rId8" name="Check Box 11">
              <controlPr defaultSize="0" autoFill="0" autoLine="0" autoPict="0">
                <anchor moveWithCells="1">
                  <from>
                    <xdr:col>1</xdr:col>
                    <xdr:colOff>812800</xdr:colOff>
                    <xdr:row>7</xdr:row>
                    <xdr:rowOff>76200</xdr:rowOff>
                  </from>
                  <to>
                    <xdr:col>2</xdr:col>
                    <xdr:colOff>4476750</xdr:colOff>
                    <xdr:row>8</xdr:row>
                    <xdr:rowOff>69850</xdr:rowOff>
                  </to>
                </anchor>
              </controlPr>
            </control>
          </mc:Choice>
        </mc:AlternateContent>
        <mc:AlternateContent xmlns:mc="http://schemas.openxmlformats.org/markup-compatibility/2006">
          <mc:Choice Requires="x14">
            <control shapeId="58077" r:id="rId9" name="Check Box 733">
              <controlPr defaultSize="0" autoFill="0" autoLine="0" autoPict="0">
                <anchor moveWithCells="1">
                  <from>
                    <xdr:col>1</xdr:col>
                    <xdr:colOff>819150</xdr:colOff>
                    <xdr:row>5</xdr:row>
                    <xdr:rowOff>88900</xdr:rowOff>
                  </from>
                  <to>
                    <xdr:col>2</xdr:col>
                    <xdr:colOff>3790950</xdr:colOff>
                    <xdr:row>6</xdr:row>
                    <xdr:rowOff>69850</xdr:rowOff>
                  </to>
                </anchor>
              </controlPr>
            </control>
          </mc:Choice>
        </mc:AlternateContent>
        <mc:AlternateContent xmlns:mc="http://schemas.openxmlformats.org/markup-compatibility/2006">
          <mc:Choice Requires="x14">
            <control shapeId="58078" r:id="rId10" name="Check Box 734">
              <controlPr defaultSize="0" autoFill="0" autoLine="0" autoPict="0">
                <anchor moveWithCells="1">
                  <from>
                    <xdr:col>1</xdr:col>
                    <xdr:colOff>800100</xdr:colOff>
                    <xdr:row>11</xdr:row>
                    <xdr:rowOff>69850</xdr:rowOff>
                  </from>
                  <to>
                    <xdr:col>2</xdr:col>
                    <xdr:colOff>3771900</xdr:colOff>
                    <xdr:row>12</xdr:row>
                    <xdr:rowOff>50800</xdr:rowOff>
                  </to>
                </anchor>
              </controlPr>
            </control>
          </mc:Choice>
        </mc:AlternateContent>
        <mc:AlternateContent xmlns:mc="http://schemas.openxmlformats.org/markup-compatibility/2006">
          <mc:Choice Requires="x14">
            <control shapeId="58125" r:id="rId11" name="Check Box 1805">
              <controlPr defaultSize="0" autoFill="0" autoLine="0" autoPict="0">
                <anchor moveWithCells="1">
                  <from>
                    <xdr:col>1</xdr:col>
                    <xdr:colOff>800100</xdr:colOff>
                    <xdr:row>10</xdr:row>
                    <xdr:rowOff>184150</xdr:rowOff>
                  </from>
                  <to>
                    <xdr:col>2</xdr:col>
                    <xdr:colOff>4222750</xdr:colOff>
                    <xdr:row>11</xdr:row>
                    <xdr:rowOff>38100</xdr:rowOff>
                  </to>
                </anchor>
              </controlPr>
            </control>
          </mc:Choice>
        </mc:AlternateContent>
        <mc:AlternateContent xmlns:mc="http://schemas.openxmlformats.org/markup-compatibility/2006">
          <mc:Choice Requires="x14">
            <control shapeId="58126" r:id="rId12" name="Check Box 1806">
              <controlPr defaultSize="0" autoFill="0" autoLine="0" autoPict="0">
                <anchor moveWithCells="1">
                  <from>
                    <xdr:col>1</xdr:col>
                    <xdr:colOff>812800</xdr:colOff>
                    <xdr:row>9</xdr:row>
                    <xdr:rowOff>69850</xdr:rowOff>
                  </from>
                  <to>
                    <xdr:col>2</xdr:col>
                    <xdr:colOff>4229100</xdr:colOff>
                    <xdr:row>10</xdr:row>
                    <xdr:rowOff>203200</xdr:rowOff>
                  </to>
                </anchor>
              </controlPr>
            </control>
          </mc:Choice>
        </mc:AlternateContent>
        <mc:AlternateContent xmlns:mc="http://schemas.openxmlformats.org/markup-compatibility/2006">
          <mc:Choice Requires="x14">
            <control shapeId="58128" r:id="rId13" name="Check Box 1808">
              <controlPr defaultSize="0" autoFill="0" autoLine="0" autoPict="0">
                <anchor moveWithCells="1">
                  <from>
                    <xdr:col>1</xdr:col>
                    <xdr:colOff>800100</xdr:colOff>
                    <xdr:row>13</xdr:row>
                    <xdr:rowOff>19050</xdr:rowOff>
                  </from>
                  <to>
                    <xdr:col>2</xdr:col>
                    <xdr:colOff>4222750</xdr:colOff>
                    <xdr:row>14</xdr:row>
                    <xdr:rowOff>38100</xdr:rowOff>
                  </to>
                </anchor>
              </controlPr>
            </control>
          </mc:Choice>
        </mc:AlternateContent>
        <mc:AlternateContent xmlns:mc="http://schemas.openxmlformats.org/markup-compatibility/2006">
          <mc:Choice Requires="x14">
            <control shapeId="58129" r:id="rId14" name="Check Box 1809">
              <controlPr defaultSize="0" autoFill="0" autoLine="0" autoPict="0">
                <anchor moveWithCells="1">
                  <from>
                    <xdr:col>1</xdr:col>
                    <xdr:colOff>812800</xdr:colOff>
                    <xdr:row>6</xdr:row>
                    <xdr:rowOff>76200</xdr:rowOff>
                  </from>
                  <to>
                    <xdr:col>2</xdr:col>
                    <xdr:colOff>3784600</xdr:colOff>
                    <xdr:row>7</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2E040-D6A9-4C04-B177-D241D8A6C39F}">
  <sheetPr codeName="Sheet42">
    <tabColor rgb="FF00B050"/>
  </sheetPr>
  <dimension ref="A1:AC21"/>
  <sheetViews>
    <sheetView showGridLines="0" zoomScaleNormal="100" workbookViewId="0"/>
  </sheetViews>
  <sheetFormatPr defaultColWidth="0" defaultRowHeight="0" customHeight="1" zeroHeight="1" x14ac:dyDescent="0.35"/>
  <cols>
    <col min="1" max="2" width="4.54296875" style="46" customWidth="1"/>
    <col min="3" max="3" width="25.54296875" style="46" customWidth="1"/>
    <col min="4" max="4" width="69.81640625" style="46" customWidth="1"/>
    <col min="5" max="5" width="12.1796875" customWidth="1"/>
    <col min="6" max="6" width="20.7265625" customWidth="1"/>
    <col min="7" max="8" width="10.7265625" style="46" customWidth="1"/>
    <col min="9" max="9" width="20.7265625" style="46" customWidth="1"/>
    <col min="10" max="10" width="8.7265625" style="46" customWidth="1"/>
    <col min="11" max="13" width="8.7265625" style="46" hidden="1"/>
    <col min="14" max="14" width="4.54296875" hidden="1"/>
    <col min="15" max="15" width="11.453125" hidden="1"/>
    <col min="16" max="16" width="25.54296875" hidden="1"/>
    <col min="17" max="19" width="60.54296875" hidden="1"/>
    <col min="20" max="20" width="63.453125" hidden="1"/>
    <col min="21" max="24" width="11.453125" hidden="1"/>
    <col min="25" max="25" width="17.1796875" hidden="1"/>
    <col min="26" max="27" width="11.453125" hidden="1"/>
    <col min="28" max="29" width="17.1796875" hidden="1"/>
  </cols>
  <sheetData>
    <row r="1" spans="1:13" ht="55" customHeight="1" x14ac:dyDescent="0.35">
      <c r="A1" s="227" t="str">
        <f>Development!$A$3&amp;" Electric Vehicle Make-Ready Program"</f>
        <v>2025 Electric Vehicle Make-Ready Program</v>
      </c>
      <c r="B1" s="227"/>
      <c r="C1" s="223"/>
      <c r="D1" s="223"/>
      <c r="E1" s="223"/>
      <c r="F1" s="225"/>
      <c r="G1" s="225"/>
      <c r="H1" s="225"/>
      <c r="I1" s="225"/>
      <c r="J1" s="225"/>
      <c r="K1" s="225"/>
      <c r="L1" s="225"/>
      <c r="M1" s="225"/>
    </row>
    <row r="2" spans="1:13" s="301" customFormat="1" ht="55" customHeight="1" thickBot="1" x14ac:dyDescent="0.4">
      <c r="A2" s="251" t="str">
        <f>'Customer Information'!A2:H2</f>
        <v>Electric Vehicle Make-Ready Program, Version 2.0</v>
      </c>
      <c r="B2" s="251"/>
      <c r="C2" s="262"/>
      <c r="D2" s="252"/>
      <c r="E2" s="252"/>
      <c r="F2" s="253"/>
      <c r="G2" s="253"/>
      <c r="H2" s="253"/>
      <c r="I2" s="253"/>
      <c r="J2" s="253"/>
      <c r="K2" s="253"/>
      <c r="L2" s="253"/>
      <c r="M2" s="253"/>
    </row>
    <row r="3" spans="1:13" ht="17.5" customHeight="1" thickTop="1" x14ac:dyDescent="0.35">
      <c r="A3" s="55"/>
      <c r="B3" s="55"/>
      <c r="C3" s="55"/>
      <c r="D3" s="55"/>
      <c r="G3" s="55"/>
      <c r="H3" s="55"/>
      <c r="I3" s="55"/>
      <c r="J3" s="55"/>
      <c r="K3" s="55"/>
      <c r="L3" s="55"/>
      <c r="M3" s="55"/>
    </row>
    <row r="4" spans="1:13" ht="15" thickBot="1" x14ac:dyDescent="0.4">
      <c r="A4" s="247"/>
      <c r="B4" s="247"/>
      <c r="C4" s="247"/>
      <c r="D4" s="247"/>
      <c r="G4" s="247"/>
      <c r="H4" s="247"/>
      <c r="I4" s="247"/>
      <c r="J4" s="247"/>
      <c r="K4" s="247"/>
      <c r="L4" s="247"/>
      <c r="M4" s="247"/>
    </row>
    <row r="5" spans="1:13" ht="44.15" customHeight="1" thickBot="1" x14ac:dyDescent="0.4">
      <c r="A5" s="101"/>
      <c r="B5" s="101"/>
      <c r="C5" s="493" t="s">
        <v>263</v>
      </c>
      <c r="D5" s="495"/>
      <c r="J5" s="101"/>
      <c r="K5" s="101"/>
      <c r="L5" s="101"/>
      <c r="M5" s="101"/>
    </row>
    <row r="6" spans="1:13" ht="36" customHeight="1" thickBot="1" x14ac:dyDescent="0.4">
      <c r="A6" s="101"/>
      <c r="B6" s="389"/>
      <c r="C6" s="496" t="s">
        <v>564</v>
      </c>
      <c r="D6" s="497" t="s">
        <v>660</v>
      </c>
      <c r="F6" s="493" t="s">
        <v>638</v>
      </c>
      <c r="G6" s="494"/>
      <c r="H6" s="494"/>
      <c r="I6" s="495"/>
      <c r="J6" s="101"/>
      <c r="K6" s="101"/>
      <c r="L6" s="101"/>
      <c r="M6" s="101"/>
    </row>
    <row r="7" spans="1:13" ht="36" customHeight="1" thickBot="1" x14ac:dyDescent="0.4">
      <c r="A7" s="55"/>
      <c r="B7" s="55"/>
      <c r="C7" s="496"/>
      <c r="D7" s="497"/>
      <c r="F7" s="380">
        <v>0.5</v>
      </c>
      <c r="G7" s="498">
        <v>0.75</v>
      </c>
      <c r="H7" s="499"/>
      <c r="I7" s="390">
        <v>1</v>
      </c>
      <c r="J7" s="55"/>
      <c r="K7" s="55"/>
      <c r="L7" s="55"/>
      <c r="M7" s="55"/>
    </row>
    <row r="8" spans="1:13" ht="36" customHeight="1" thickBot="1" x14ac:dyDescent="0.4">
      <c r="A8" s="40"/>
      <c r="B8" s="40"/>
      <c r="C8" s="496"/>
      <c r="D8" s="497"/>
      <c r="F8" s="391">
        <v>3000</v>
      </c>
      <c r="G8" s="500">
        <v>5000</v>
      </c>
      <c r="H8" s="501"/>
      <c r="I8" s="302">
        <v>6500</v>
      </c>
      <c r="J8" s="40"/>
      <c r="K8" s="40"/>
      <c r="L8" s="40"/>
      <c r="M8" s="40"/>
    </row>
    <row r="9" spans="1:13" ht="45" customHeight="1" thickBot="1" x14ac:dyDescent="0.4">
      <c r="C9" s="496"/>
      <c r="D9" s="497"/>
    </row>
    <row r="10" spans="1:13" ht="36" customHeight="1" thickBot="1" x14ac:dyDescent="0.4">
      <c r="A10" s="5"/>
      <c r="B10" s="5"/>
      <c r="C10" s="496" t="s">
        <v>464</v>
      </c>
      <c r="D10" s="497" t="s">
        <v>661</v>
      </c>
      <c r="F10" s="493" t="s">
        <v>639</v>
      </c>
      <c r="G10" s="494"/>
      <c r="H10" s="494"/>
      <c r="I10" s="495"/>
      <c r="J10" s="5"/>
      <c r="K10" s="5"/>
      <c r="L10" s="5"/>
      <c r="M10" s="5"/>
    </row>
    <row r="11" spans="1:13" ht="36" customHeight="1" thickBot="1" x14ac:dyDescent="0.4">
      <c r="A11" s="101"/>
      <c r="B11" s="101"/>
      <c r="C11" s="496"/>
      <c r="D11" s="497"/>
      <c r="F11" s="380">
        <v>0.5</v>
      </c>
      <c r="G11" s="498">
        <v>0.75</v>
      </c>
      <c r="H11" s="499"/>
      <c r="I11" s="390">
        <v>1</v>
      </c>
      <c r="J11" s="101"/>
      <c r="K11" s="101"/>
      <c r="L11" s="101"/>
      <c r="M11" s="101"/>
    </row>
    <row r="12" spans="1:13" ht="36" customHeight="1" thickBot="1" x14ac:dyDescent="0.4">
      <c r="A12" s="101"/>
      <c r="B12" s="101"/>
      <c r="C12" s="496"/>
      <c r="D12" s="497"/>
      <c r="F12" s="391">
        <v>20000</v>
      </c>
      <c r="G12" s="500">
        <v>50000</v>
      </c>
      <c r="H12" s="501"/>
      <c r="I12" s="302">
        <v>65000</v>
      </c>
      <c r="J12" s="101"/>
      <c r="K12" s="101"/>
      <c r="L12" s="101"/>
      <c r="M12" s="101"/>
    </row>
    <row r="13" spans="1:13" ht="66" customHeight="1" thickBot="1" x14ac:dyDescent="0.4">
      <c r="A13" s="72"/>
      <c r="B13" s="72"/>
      <c r="C13" s="496"/>
      <c r="D13" s="497"/>
      <c r="J13" s="72"/>
      <c r="K13" s="72"/>
      <c r="L13" s="72"/>
      <c r="M13" s="72"/>
    </row>
    <row r="14" spans="1:13" ht="36" customHeight="1" thickBot="1" x14ac:dyDescent="0.4">
      <c r="A14" s="72"/>
      <c r="B14" s="72"/>
      <c r="C14" s="496" t="s">
        <v>465</v>
      </c>
      <c r="D14" s="497" t="s">
        <v>662</v>
      </c>
      <c r="F14" s="493" t="s">
        <v>635</v>
      </c>
      <c r="G14" s="494"/>
      <c r="H14" s="494"/>
      <c r="I14" s="495"/>
      <c r="J14" s="72"/>
      <c r="K14" s="72"/>
      <c r="L14" s="72"/>
      <c r="M14" s="72"/>
    </row>
    <row r="15" spans="1:13" ht="36" customHeight="1" thickBot="1" x14ac:dyDescent="0.4">
      <c r="A15"/>
      <c r="B15"/>
      <c r="C15" s="496"/>
      <c r="D15" s="497"/>
      <c r="F15" s="505" t="s">
        <v>409</v>
      </c>
      <c r="G15" s="506"/>
      <c r="H15" s="507" t="s">
        <v>327</v>
      </c>
      <c r="I15" s="508"/>
      <c r="J15"/>
      <c r="K15"/>
      <c r="L15"/>
      <c r="M15"/>
    </row>
    <row r="16" spans="1:13" ht="36" customHeight="1" thickBot="1" x14ac:dyDescent="0.4">
      <c r="A16"/>
      <c r="B16"/>
      <c r="C16" s="496"/>
      <c r="D16" s="497"/>
      <c r="F16" s="504">
        <v>20000</v>
      </c>
      <c r="G16" s="501"/>
      <c r="H16" s="500">
        <v>100000</v>
      </c>
      <c r="I16" s="509"/>
      <c r="J16"/>
      <c r="K16"/>
      <c r="L16"/>
      <c r="M16"/>
    </row>
    <row r="17" spans="1:13" ht="66" customHeight="1" thickBot="1" x14ac:dyDescent="0.4">
      <c r="A17"/>
      <c r="B17"/>
      <c r="C17" s="502"/>
      <c r="D17" s="503"/>
      <c r="F17" s="46"/>
      <c r="J17"/>
      <c r="K17"/>
      <c r="L17"/>
      <c r="M17"/>
    </row>
    <row r="18" spans="1:13" ht="16.5" customHeight="1" x14ac:dyDescent="0.35">
      <c r="A18" s="70"/>
      <c r="B18" s="70"/>
      <c r="D18" s="76"/>
      <c r="E18" s="46"/>
    </row>
    <row r="19" spans="1:13" ht="16.5" customHeight="1" x14ac:dyDescent="0.35">
      <c r="A19" s="28" t="s">
        <v>59</v>
      </c>
      <c r="B19" s="28"/>
      <c r="C19" s="97" t="str">
        <f>Development!$A$2</f>
        <v>2.0</v>
      </c>
      <c r="D19" s="279"/>
      <c r="E19" s="279"/>
      <c r="F19" s="279"/>
      <c r="G19" s="32" t="s">
        <v>61</v>
      </c>
      <c r="H19" s="32"/>
      <c r="I19" s="33" t="str">
        <f>Development!$A$4</f>
        <v>6.2.25</v>
      </c>
      <c r="J19" s="170"/>
      <c r="K19" s="31"/>
    </row>
    <row r="20" spans="1:13" ht="16.5" hidden="1" customHeight="1" x14ac:dyDescent="0.35"/>
    <row r="21" spans="1:13" ht="16.5" hidden="1" customHeight="1" x14ac:dyDescent="0.35"/>
  </sheetData>
  <sheetProtection algorithmName="SHA-512" hashValue="e5mFicwEZk56eaN40B5fIwn06QI6rBGCF7IOnxjhqrlKGdsOgBL5o7nIbceSXC+BPJ6XdBhqCIZvvdaIDEVtdg==" saltValue="GOY9tQHVAEvEWIgYrcQsAA==" spinCount="100000" sheet="1" objects="1" scenarios="1"/>
  <mergeCells count="18">
    <mergeCell ref="F14:I14"/>
    <mergeCell ref="C14:C17"/>
    <mergeCell ref="D14:D17"/>
    <mergeCell ref="F10:I10"/>
    <mergeCell ref="F16:G16"/>
    <mergeCell ref="F15:G15"/>
    <mergeCell ref="H15:I15"/>
    <mergeCell ref="H16:I16"/>
    <mergeCell ref="G12:H12"/>
    <mergeCell ref="G11:H11"/>
    <mergeCell ref="F6:I6"/>
    <mergeCell ref="C5:D5"/>
    <mergeCell ref="C6:C9"/>
    <mergeCell ref="D6:D9"/>
    <mergeCell ref="C10:C13"/>
    <mergeCell ref="D10:D13"/>
    <mergeCell ref="G7:H7"/>
    <mergeCell ref="G8:H8"/>
  </mergeCells>
  <pageMargins left="0" right="0" top="0.25" bottom="0.25" header="0.3" footer="0.3"/>
  <pageSetup scale="48" fitToHeight="4"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4CD3-15B8-4DCB-9B0E-7771678D91AC}">
  <sheetPr codeName="Sheet1">
    <tabColor rgb="FF142C41"/>
  </sheetPr>
  <dimension ref="A1:AI262"/>
  <sheetViews>
    <sheetView showGridLines="0" zoomScaleNormal="100" zoomScalePageLayoutView="60" workbookViewId="0"/>
  </sheetViews>
  <sheetFormatPr defaultColWidth="0" defaultRowHeight="0" customHeight="1" zeroHeight="1" x14ac:dyDescent="0.35"/>
  <cols>
    <col min="1" max="1" width="3.81640625" style="19" customWidth="1"/>
    <col min="2" max="2" width="1.54296875" style="61" customWidth="1"/>
    <col min="3" max="3" width="2.54296875" style="61" customWidth="1"/>
    <col min="4" max="10" width="18.54296875" style="19" customWidth="1"/>
    <col min="11" max="11" width="18.54296875" customWidth="1"/>
    <col min="12" max="12" width="22.7265625" customWidth="1"/>
    <col min="13" max="13" width="18.54296875" style="19" customWidth="1"/>
    <col min="14" max="14" width="19.26953125" style="19" customWidth="1"/>
    <col min="15" max="16" width="18.54296875" style="19" customWidth="1"/>
    <col min="17" max="18" width="20.54296875" style="19" customWidth="1"/>
    <col min="19" max="19" width="4.54296875" style="19" customWidth="1"/>
    <col min="20" max="22" width="25.54296875" style="19" customWidth="1"/>
    <col min="23" max="23" width="30.81640625" style="19" customWidth="1"/>
    <col min="24" max="24" width="4.54296875" customWidth="1"/>
    <col min="25" max="26" width="15.81640625" style="19" hidden="1" customWidth="1"/>
    <col min="27" max="28" width="7.81640625" style="19" hidden="1" customWidth="1"/>
    <col min="29" max="29" width="11.81640625" style="19" hidden="1" customWidth="1"/>
    <col min="30" max="30" width="13.453125" style="19" hidden="1" customWidth="1"/>
    <col min="31" max="31" width="8.81640625" style="19" hidden="1" customWidth="1"/>
    <col min="32" max="32" width="11.1796875" style="19" hidden="1" customWidth="1"/>
    <col min="33" max="35" width="8.81640625" style="19" hidden="1" customWidth="1"/>
    <col min="36" max="16384" width="8.7265625" style="19" hidden="1"/>
  </cols>
  <sheetData>
    <row r="1" spans="1:33" ht="55" customHeight="1" x14ac:dyDescent="0.35">
      <c r="A1" s="221"/>
      <c r="B1" s="222" t="str">
        <f>Development!$A$3&amp;" Electric Vehicle Make-Ready Program"</f>
        <v>2025 Electric Vehicle Make-Ready Program</v>
      </c>
      <c r="C1" s="222"/>
      <c r="D1" s="223"/>
      <c r="E1" s="223"/>
      <c r="F1" s="223"/>
      <c r="G1" s="223"/>
      <c r="H1" s="223"/>
      <c r="I1" s="223"/>
      <c r="J1" s="223"/>
      <c r="K1" s="231"/>
      <c r="L1" s="231"/>
      <c r="M1" s="223"/>
      <c r="N1" s="283"/>
      <c r="O1" s="283"/>
      <c r="P1" s="283"/>
    </row>
    <row r="2" spans="1:33" ht="55" customHeight="1" thickBot="1" x14ac:dyDescent="0.4">
      <c r="A2" s="224"/>
      <c r="B2" s="224" t="str">
        <f>"Electric Vehicle Charging Program, Version "&amp;Development!A2</f>
        <v>Electric Vehicle Charging Program, Version 2.0</v>
      </c>
      <c r="C2" s="224"/>
      <c r="D2" s="224"/>
      <c r="E2" s="224"/>
      <c r="F2" s="224"/>
      <c r="G2" s="224"/>
      <c r="H2" s="224"/>
      <c r="I2" s="224"/>
      <c r="J2" s="224"/>
      <c r="K2" s="224"/>
      <c r="L2" s="224"/>
      <c r="M2" s="224"/>
      <c r="N2" s="224"/>
      <c r="O2" s="224"/>
      <c r="P2" s="224"/>
    </row>
    <row r="3" spans="1:33" ht="25" customHeight="1" thickTop="1" x14ac:dyDescent="0.35">
      <c r="A3" s="147"/>
      <c r="B3" s="147"/>
      <c r="C3" s="513" t="s">
        <v>426</v>
      </c>
      <c r="D3" s="513"/>
      <c r="E3" s="513"/>
      <c r="F3" s="513"/>
      <c r="G3" s="513"/>
      <c r="H3" s="513"/>
      <c r="I3" s="513"/>
      <c r="J3" s="513"/>
      <c r="K3" s="513"/>
      <c r="L3" s="513"/>
      <c r="M3" s="513"/>
      <c r="N3" s="513"/>
      <c r="O3" s="513"/>
      <c r="P3" s="513"/>
      <c r="Q3" s="513"/>
      <c r="R3" s="147"/>
      <c r="S3" s="147"/>
      <c r="T3" s="147"/>
      <c r="U3" s="147"/>
      <c r="V3" s="147"/>
      <c r="W3" s="147"/>
      <c r="AG3" s="89"/>
    </row>
    <row r="4" spans="1:33" customFormat="1" ht="20.5" x14ac:dyDescent="0.35">
      <c r="D4" s="325" t="s">
        <v>498</v>
      </c>
      <c r="E4" s="326"/>
      <c r="F4" s="326"/>
      <c r="G4" s="326"/>
      <c r="H4" s="326"/>
      <c r="I4" s="326"/>
      <c r="J4" s="326"/>
      <c r="K4" s="326"/>
      <c r="L4" s="326"/>
      <c r="M4" s="326"/>
      <c r="N4" s="326"/>
      <c r="O4" s="327"/>
    </row>
    <row r="5" spans="1:33" ht="25.5" customHeight="1" x14ac:dyDescent="0.55000000000000004">
      <c r="B5" s="150"/>
      <c r="D5" s="328" t="s">
        <v>12</v>
      </c>
      <c r="E5" s="374" t="s">
        <v>497</v>
      </c>
      <c r="O5" s="329"/>
      <c r="S5" s="128"/>
      <c r="T5" s="128"/>
      <c r="U5" s="128"/>
      <c r="V5" s="128"/>
      <c r="W5" s="128"/>
      <c r="Y5" s="128"/>
      <c r="Z5" s="128"/>
      <c r="AA5" s="128"/>
      <c r="AB5" s="128"/>
      <c r="AC5" s="128"/>
      <c r="AD5" s="128"/>
      <c r="AE5" s="128"/>
      <c r="AF5" s="128"/>
    </row>
    <row r="6" spans="1:33" customFormat="1" ht="23.5" customHeight="1" x14ac:dyDescent="0.35">
      <c r="C6" s="281"/>
      <c r="D6" s="328" t="s">
        <v>13</v>
      </c>
      <c r="E6" s="374" t="s">
        <v>596</v>
      </c>
      <c r="F6" s="281"/>
      <c r="G6" s="281"/>
      <c r="H6" s="281"/>
      <c r="I6" s="281"/>
      <c r="J6" s="281"/>
      <c r="O6" s="375"/>
    </row>
    <row r="7" spans="1:33" customFormat="1" ht="23.5" customHeight="1" x14ac:dyDescent="0.35">
      <c r="C7" s="281"/>
      <c r="D7" s="330" t="s">
        <v>14</v>
      </c>
      <c r="E7" s="331" t="s">
        <v>595</v>
      </c>
      <c r="F7" s="332"/>
      <c r="G7" s="332"/>
      <c r="H7" s="332"/>
      <c r="I7" s="332"/>
      <c r="J7" s="332"/>
      <c r="K7" s="38"/>
      <c r="L7" s="38"/>
      <c r="M7" s="38"/>
      <c r="N7" s="38"/>
      <c r="O7" s="333"/>
    </row>
    <row r="8" spans="1:33" customFormat="1" ht="23.5" hidden="1" customHeight="1" x14ac:dyDescent="0.35">
      <c r="C8" s="281"/>
      <c r="D8" s="377"/>
      <c r="E8" s="374"/>
      <c r="F8" s="281"/>
      <c r="G8" s="281"/>
      <c r="H8" s="281"/>
      <c r="I8" s="281"/>
      <c r="J8" s="281"/>
    </row>
    <row r="9" spans="1:33" customFormat="1" ht="23.5" hidden="1" customHeight="1" x14ac:dyDescent="0.35">
      <c r="C9" s="281"/>
      <c r="D9" s="377"/>
      <c r="E9" s="374"/>
      <c r="F9" s="281"/>
      <c r="G9" s="281"/>
      <c r="H9" s="281"/>
      <c r="I9" s="281"/>
      <c r="J9" s="281"/>
    </row>
    <row r="10" spans="1:33" customFormat="1" ht="23.5" hidden="1" customHeight="1" x14ac:dyDescent="0.35">
      <c r="C10" s="281"/>
      <c r="D10" s="377"/>
      <c r="E10" s="374"/>
      <c r="F10" s="281"/>
      <c r="G10" s="281"/>
      <c r="H10" s="281"/>
      <c r="I10" s="281"/>
      <c r="J10" s="281"/>
    </row>
    <row r="11" spans="1:33" customFormat="1" ht="23.5" hidden="1" customHeight="1" x14ac:dyDescent="0.35">
      <c r="C11" s="281"/>
      <c r="D11" s="377"/>
      <c r="E11" s="374"/>
      <c r="F11" s="281"/>
      <c r="G11" s="281"/>
      <c r="H11" s="281"/>
      <c r="I11" s="281"/>
      <c r="J11" s="281"/>
    </row>
    <row r="12" spans="1:33" customFormat="1" ht="26.15" customHeight="1" x14ac:dyDescent="0.45">
      <c r="D12" s="395" t="str">
        <f>IF(OR(Qualifying_Index!X39=FALSE,Qualifying_Index!X40=FALSE,Qualifying_Index!X41=FALSE,Qualifying_Index!X42=FALSE),"DCFC Chargers must have an output &gt;100kW to qualify","")</f>
        <v/>
      </c>
    </row>
    <row r="13" spans="1:33" customFormat="1" ht="52" customHeight="1" x14ac:dyDescent="0.35">
      <c r="D13" s="510" t="s">
        <v>432</v>
      </c>
      <c r="E13" s="510"/>
      <c r="F13" s="510"/>
      <c r="G13" s="510"/>
      <c r="H13" s="510"/>
      <c r="I13" s="510"/>
      <c r="J13" s="510"/>
      <c r="K13" s="510"/>
      <c r="L13" s="510"/>
      <c r="M13" s="510"/>
      <c r="N13" s="510"/>
      <c r="O13" s="510"/>
      <c r="P13" s="510"/>
      <c r="Q13" s="510"/>
      <c r="R13" s="510"/>
      <c r="S13" s="510"/>
      <c r="T13" s="510"/>
      <c r="U13" s="510"/>
      <c r="V13" s="510"/>
      <c r="W13" s="510"/>
    </row>
    <row r="14" spans="1:33" customFormat="1" ht="10" customHeight="1" x14ac:dyDescent="0.35"/>
    <row r="15" spans="1:33" ht="33" customHeight="1" x14ac:dyDescent="0.45">
      <c r="C15"/>
      <c r="D15" s="511" t="s">
        <v>401</v>
      </c>
      <c r="E15" s="511" t="s">
        <v>237</v>
      </c>
      <c r="F15" s="511" t="s">
        <v>290</v>
      </c>
      <c r="G15" s="511" t="s">
        <v>433</v>
      </c>
      <c r="H15" s="511"/>
      <c r="I15" s="511"/>
      <c r="J15" s="511"/>
      <c r="K15" s="511" t="s">
        <v>291</v>
      </c>
      <c r="L15" s="512" t="s">
        <v>475</v>
      </c>
      <c r="M15" s="511" t="s">
        <v>399</v>
      </c>
      <c r="N15" s="511"/>
      <c r="O15" s="511"/>
      <c r="P15" s="511"/>
      <c r="Q15" s="511" t="s">
        <v>400</v>
      </c>
      <c r="R15" s="511" t="s">
        <v>434</v>
      </c>
      <c r="S15" s="21"/>
      <c r="T15" s="511" t="s">
        <v>435</v>
      </c>
      <c r="U15" s="511" t="s">
        <v>436</v>
      </c>
      <c r="V15" s="511" t="s">
        <v>437</v>
      </c>
      <c r="W15" s="511" t="s">
        <v>580</v>
      </c>
    </row>
    <row r="16" spans="1:33" ht="31" customHeight="1" x14ac:dyDescent="0.45">
      <c r="C16"/>
      <c r="D16" s="511"/>
      <c r="E16" s="511"/>
      <c r="F16" s="511"/>
      <c r="G16" s="317" t="s">
        <v>355</v>
      </c>
      <c r="H16" s="317" t="s">
        <v>354</v>
      </c>
      <c r="I16" s="317" t="s">
        <v>441</v>
      </c>
      <c r="J16" s="317" t="s">
        <v>358</v>
      </c>
      <c r="K16" s="511"/>
      <c r="L16" s="512"/>
      <c r="M16" s="317" t="s">
        <v>355</v>
      </c>
      <c r="N16" s="317" t="s">
        <v>354</v>
      </c>
      <c r="O16" s="317" t="s">
        <v>441</v>
      </c>
      <c r="P16" s="317" t="s">
        <v>358</v>
      </c>
      <c r="Q16" s="511"/>
      <c r="R16" s="511"/>
      <c r="S16" s="21"/>
      <c r="T16" s="511"/>
      <c r="U16" s="511"/>
      <c r="V16" s="511"/>
      <c r="W16" s="511"/>
    </row>
    <row r="17" spans="2:30" ht="10" customHeight="1" x14ac:dyDescent="0.45">
      <c r="C17"/>
      <c r="D17" s="280"/>
      <c r="E17" s="280"/>
      <c r="F17" s="280"/>
      <c r="G17" s="318"/>
      <c r="H17" s="318"/>
      <c r="I17" s="318"/>
      <c r="J17" s="318"/>
      <c r="K17" s="280"/>
      <c r="L17" s="21"/>
      <c r="M17" s="319"/>
      <c r="N17" s="21"/>
      <c r="O17" s="21"/>
      <c r="P17" s="21"/>
      <c r="Q17" s="21"/>
      <c r="R17" s="21"/>
      <c r="S17" s="21"/>
      <c r="T17" s="21"/>
      <c r="U17" s="21"/>
      <c r="V17" s="21"/>
      <c r="W17" s="21"/>
    </row>
    <row r="18" spans="2:30" ht="25" customHeight="1" x14ac:dyDescent="0.45">
      <c r="B18" s="61">
        <v>1</v>
      </c>
      <c r="C18"/>
      <c r="D18" s="320">
        <v>1</v>
      </c>
      <c r="E18" s="321"/>
      <c r="F18" s="321"/>
      <c r="G18" s="321"/>
      <c r="H18" s="321"/>
      <c r="I18" s="321"/>
      <c r="J18" s="321"/>
      <c r="K18" s="322" t="str">
        <f>IF(SUM(G18:J18)&gt;0,Qualifying_Index!J39,"")</f>
        <v/>
      </c>
      <c r="L18" s="321" t="s">
        <v>87</v>
      </c>
      <c r="M18" s="321"/>
      <c r="N18" s="321"/>
      <c r="O18" s="321"/>
      <c r="P18" s="321"/>
      <c r="Q18" s="322" t="str">
        <f>IF(AND(SUM(M18:P18)&gt;0,K18&lt;&gt;""),(M18*G18)+(N18*H18)+(O18*I18)+(P18*J18),"")</f>
        <v/>
      </c>
      <c r="R18" s="322" t="str">
        <f>IFERROR(Q18*F18,"")</f>
        <v/>
      </c>
      <c r="S18" s="21"/>
      <c r="T18" s="321"/>
      <c r="U18" s="321"/>
      <c r="V18" s="321"/>
      <c r="W18" s="321"/>
    </row>
    <row r="19" spans="2:30" customFormat="1" ht="10" customHeight="1" x14ac:dyDescent="0.45">
      <c r="D19" s="280"/>
      <c r="E19" s="280"/>
      <c r="F19" s="280"/>
      <c r="G19" s="280"/>
      <c r="H19" s="280"/>
      <c r="I19" s="280"/>
      <c r="J19" s="280"/>
      <c r="K19" s="280"/>
      <c r="L19" s="280"/>
      <c r="M19" s="280"/>
      <c r="N19" s="280"/>
      <c r="O19" s="280"/>
      <c r="P19" s="280"/>
      <c r="Q19" s="280"/>
      <c r="R19" s="280"/>
      <c r="S19" s="280"/>
      <c r="T19" s="280"/>
      <c r="U19" s="280"/>
      <c r="V19" s="280"/>
      <c r="W19" s="280"/>
    </row>
    <row r="20" spans="2:30" ht="25" customHeight="1" x14ac:dyDescent="0.45">
      <c r="C20"/>
      <c r="D20" s="320">
        <v>2</v>
      </c>
      <c r="E20" s="321"/>
      <c r="F20" s="321"/>
      <c r="G20" s="321"/>
      <c r="H20" s="321"/>
      <c r="I20" s="321"/>
      <c r="J20" s="321"/>
      <c r="K20" s="322" t="str">
        <f>IF(SUM(G20:J20)&gt;0,Qualifying_Index!J40,"")</f>
        <v/>
      </c>
      <c r="L20" s="321" t="s">
        <v>87</v>
      </c>
      <c r="M20" s="321"/>
      <c r="N20" s="321"/>
      <c r="O20" s="321"/>
      <c r="P20" s="321"/>
      <c r="Q20" s="322" t="str">
        <f>IF(AND(SUM(M20:P20)&gt;0,K20&lt;&gt;""),(M20*G20)+(N20*H20)+(O20*I20)+(P20*J20),"")</f>
        <v/>
      </c>
      <c r="R20" s="322" t="str">
        <f>IFERROR(Q20*F20,"")</f>
        <v/>
      </c>
      <c r="S20" s="21"/>
      <c r="T20" s="321"/>
      <c r="U20" s="321"/>
      <c r="V20" s="321"/>
      <c r="W20" s="321"/>
    </row>
    <row r="21" spans="2:30" customFormat="1" ht="10" customHeight="1" x14ac:dyDescent="0.45">
      <c r="D21" s="280"/>
      <c r="E21" s="280"/>
      <c r="F21" s="280"/>
      <c r="G21" s="280"/>
      <c r="H21" s="280"/>
      <c r="I21" s="280"/>
      <c r="J21" s="280"/>
      <c r="K21" s="280"/>
      <c r="L21" s="280"/>
      <c r="M21" s="280"/>
      <c r="N21" s="280"/>
      <c r="O21" s="280"/>
      <c r="P21" s="280"/>
      <c r="Q21" s="280"/>
      <c r="R21" s="280"/>
      <c r="S21" s="280"/>
      <c r="T21" s="280"/>
      <c r="U21" s="280"/>
      <c r="V21" s="280"/>
      <c r="W21" s="280"/>
    </row>
    <row r="22" spans="2:30" ht="25" customHeight="1" x14ac:dyDescent="0.45">
      <c r="C22"/>
      <c r="D22" s="320">
        <v>3</v>
      </c>
      <c r="E22" s="321"/>
      <c r="F22" s="321"/>
      <c r="G22" s="321"/>
      <c r="H22" s="321"/>
      <c r="I22" s="321"/>
      <c r="J22" s="321"/>
      <c r="K22" s="322" t="str">
        <f>IF(SUM(G22:J22)&gt;0,Qualifying_Index!J41,"")</f>
        <v/>
      </c>
      <c r="L22" s="321" t="s">
        <v>87</v>
      </c>
      <c r="M22" s="321"/>
      <c r="N22" s="321"/>
      <c r="O22" s="321"/>
      <c r="P22" s="321"/>
      <c r="Q22" s="322" t="str">
        <f>IF(AND(SUM(M22:P22)&gt;0,K22&lt;&gt;""),(M22*G22)+(N22*H22)+(O22*I22)+(P22*J22),"")</f>
        <v/>
      </c>
      <c r="R22" s="322" t="str">
        <f>IFERROR(Q22*F22,"")</f>
        <v/>
      </c>
      <c r="S22" s="282"/>
      <c r="T22" s="321"/>
      <c r="U22" s="321"/>
      <c r="V22" s="321"/>
      <c r="W22" s="321"/>
      <c r="Y22" s="79"/>
      <c r="AA22" s="79"/>
      <c r="AB22" s="79"/>
      <c r="AC22" s="79"/>
      <c r="AD22" s="79"/>
    </row>
    <row r="23" spans="2:30" customFormat="1" ht="10" customHeight="1" x14ac:dyDescent="0.45">
      <c r="D23" s="280"/>
      <c r="E23" s="280"/>
      <c r="F23" s="280"/>
      <c r="G23" s="280"/>
      <c r="H23" s="280"/>
      <c r="I23" s="280"/>
      <c r="J23" s="280"/>
      <c r="K23" s="280"/>
      <c r="L23" s="280"/>
      <c r="M23" s="280"/>
      <c r="N23" s="280"/>
      <c r="O23" s="280"/>
      <c r="P23" s="280"/>
      <c r="Q23" s="280"/>
      <c r="R23" s="280"/>
      <c r="S23" s="280"/>
      <c r="T23" s="280"/>
      <c r="U23" s="280"/>
      <c r="V23" s="280"/>
      <c r="W23" s="280"/>
    </row>
    <row r="24" spans="2:30" ht="25" customHeight="1" x14ac:dyDescent="0.45">
      <c r="C24"/>
      <c r="D24" s="320">
        <v>4</v>
      </c>
      <c r="E24" s="321"/>
      <c r="F24" s="321"/>
      <c r="G24" s="321"/>
      <c r="H24" s="321"/>
      <c r="I24" s="321"/>
      <c r="J24" s="321"/>
      <c r="K24" s="322" t="str">
        <f>IF(SUM(G24:J24)&gt;0,Qualifying_Index!J42,"")</f>
        <v/>
      </c>
      <c r="L24" s="321" t="s">
        <v>87</v>
      </c>
      <c r="M24" s="321"/>
      <c r="N24" s="321"/>
      <c r="O24" s="321"/>
      <c r="P24" s="321"/>
      <c r="Q24" s="322" t="str">
        <f>IF(AND(SUM(M24:P24)&gt;0,K24&lt;&gt;""),(M24*G24)+(N24*H24)+(O24*I24)+(P24*J24),"")</f>
        <v/>
      </c>
      <c r="R24" s="322" t="str">
        <f>IFERROR(Q24*F24,"")</f>
        <v/>
      </c>
      <c r="S24" s="282"/>
      <c r="T24" s="321"/>
      <c r="U24" s="321"/>
      <c r="V24" s="321"/>
      <c r="W24" s="321"/>
      <c r="Y24" s="79"/>
      <c r="AA24" s="79"/>
      <c r="AB24" s="79"/>
      <c r="AC24" s="79"/>
      <c r="AD24" s="79"/>
    </row>
    <row r="25" spans="2:30" ht="31" customHeight="1" x14ac:dyDescent="0.35">
      <c r="B25" s="151"/>
      <c r="C25"/>
      <c r="D25"/>
      <c r="E25"/>
      <c r="F25"/>
      <c r="G25"/>
      <c r="H25"/>
      <c r="I25"/>
      <c r="J25"/>
      <c r="M25" s="47"/>
      <c r="U25" s="79"/>
    </row>
    <row r="26" spans="2:30" ht="10" customHeight="1" x14ac:dyDescent="0.35">
      <c r="B26" s="151"/>
      <c r="C26"/>
      <c r="D26"/>
      <c r="E26"/>
      <c r="F26"/>
      <c r="G26"/>
      <c r="H26"/>
      <c r="I26"/>
      <c r="J26"/>
      <c r="M26" s="47"/>
      <c r="U26" s="79"/>
    </row>
    <row r="27" spans="2:30" ht="52" customHeight="1" x14ac:dyDescent="0.35">
      <c r="B27" s="151"/>
      <c r="C27"/>
      <c r="D27" s="510" t="s">
        <v>438</v>
      </c>
      <c r="E27" s="510"/>
      <c r="F27" s="510"/>
      <c r="G27" s="510"/>
      <c r="H27" s="510"/>
      <c r="I27" s="510"/>
      <c r="J27" s="510"/>
      <c r="K27" s="510"/>
      <c r="L27" s="510"/>
      <c r="M27" s="510"/>
      <c r="N27" s="510"/>
      <c r="O27" s="510"/>
      <c r="P27" s="510"/>
      <c r="Q27" s="510"/>
      <c r="R27" s="510"/>
      <c r="S27" s="510"/>
      <c r="T27" s="510"/>
      <c r="U27" s="510"/>
      <c r="V27" s="510"/>
      <c r="W27" s="510"/>
    </row>
    <row r="28" spans="2:30" ht="16" customHeight="1" x14ac:dyDescent="0.35">
      <c r="B28" s="151"/>
      <c r="C28"/>
      <c r="D28"/>
      <c r="E28"/>
      <c r="F28"/>
      <c r="G28"/>
      <c r="H28"/>
      <c r="I28"/>
      <c r="J28"/>
      <c r="M28" s="47"/>
      <c r="U28" s="79"/>
    </row>
    <row r="29" spans="2:30" ht="33" customHeight="1" x14ac:dyDescent="0.35">
      <c r="B29" s="151"/>
      <c r="C29"/>
      <c r="D29" s="511" t="s">
        <v>401</v>
      </c>
      <c r="E29" s="511" t="s">
        <v>237</v>
      </c>
      <c r="F29" s="511" t="s">
        <v>290</v>
      </c>
      <c r="G29" s="511" t="s">
        <v>433</v>
      </c>
      <c r="H29" s="511"/>
      <c r="I29" s="511"/>
      <c r="J29" s="511"/>
      <c r="K29" s="511" t="s">
        <v>291</v>
      </c>
      <c r="L29" s="512" t="s">
        <v>476</v>
      </c>
      <c r="M29" s="511" t="s">
        <v>399</v>
      </c>
      <c r="N29" s="511"/>
      <c r="O29" s="511"/>
      <c r="P29" s="511"/>
      <c r="Q29" s="511" t="s">
        <v>400</v>
      </c>
      <c r="R29" s="511" t="s">
        <v>434</v>
      </c>
      <c r="T29"/>
      <c r="U29"/>
      <c r="V29"/>
    </row>
    <row r="30" spans="2:30" ht="33" customHeight="1" x14ac:dyDescent="0.35">
      <c r="B30" s="151"/>
      <c r="C30"/>
      <c r="D30" s="511"/>
      <c r="E30" s="511"/>
      <c r="F30" s="511"/>
      <c r="G30" s="317" t="s">
        <v>355</v>
      </c>
      <c r="H30" s="317" t="s">
        <v>354</v>
      </c>
      <c r="I30" s="317" t="s">
        <v>441</v>
      </c>
      <c r="J30" s="317" t="s">
        <v>358</v>
      </c>
      <c r="K30" s="511"/>
      <c r="L30" s="512"/>
      <c r="M30" s="317" t="s">
        <v>355</v>
      </c>
      <c r="N30" s="317" t="s">
        <v>354</v>
      </c>
      <c r="O30" s="317" t="s">
        <v>441</v>
      </c>
      <c r="P30" s="317" t="s">
        <v>358</v>
      </c>
      <c r="Q30" s="511"/>
      <c r="R30" s="511"/>
      <c r="T30"/>
      <c r="U30"/>
      <c r="V30"/>
    </row>
    <row r="31" spans="2:30" ht="10" customHeight="1" x14ac:dyDescent="0.45">
      <c r="B31" s="151"/>
      <c r="C31"/>
      <c r="D31" s="280"/>
      <c r="E31" s="280"/>
      <c r="F31" s="280"/>
      <c r="G31" s="318"/>
      <c r="H31" s="318"/>
      <c r="I31" s="318"/>
      <c r="J31" s="318"/>
      <c r="K31" s="280"/>
      <c r="L31" s="21"/>
      <c r="M31" s="319"/>
      <c r="N31" s="21"/>
      <c r="O31" s="21"/>
      <c r="P31" s="21"/>
      <c r="Q31" s="21"/>
      <c r="R31" s="21"/>
      <c r="T31"/>
      <c r="U31"/>
      <c r="V31"/>
    </row>
    <row r="32" spans="2:30" ht="25" customHeight="1" x14ac:dyDescent="0.35">
      <c r="C32"/>
      <c r="D32" s="320">
        <v>1</v>
      </c>
      <c r="E32" s="321"/>
      <c r="F32" s="321"/>
      <c r="G32" s="321"/>
      <c r="H32" s="321"/>
      <c r="I32" s="321"/>
      <c r="J32" s="321"/>
      <c r="K32" s="322" t="str">
        <f>IF(SUM(G32:J32)&gt;0,SUM(G32:J32)*F32,"")</f>
        <v/>
      </c>
      <c r="L32" s="321" t="s">
        <v>87</v>
      </c>
      <c r="M32" s="321"/>
      <c r="N32" s="321"/>
      <c r="O32" s="321"/>
      <c r="P32" s="321"/>
      <c r="Q32" s="322" t="str">
        <f>IF(AND(SUM(M32:P32)&gt;0,K32&lt;&gt;""),(M32*G32)+(N32*H32)+(O32*I32)+(P32*J32),"")</f>
        <v/>
      </c>
      <c r="R32" s="322" t="str">
        <f>IFERROR(Q32*F32,"")</f>
        <v/>
      </c>
      <c r="T32"/>
      <c r="U32"/>
      <c r="V32"/>
    </row>
    <row r="33" spans="3:22" ht="10" customHeight="1" x14ac:dyDescent="0.45">
      <c r="C33"/>
      <c r="D33" s="280"/>
      <c r="E33" s="280"/>
      <c r="F33" s="280"/>
      <c r="G33" s="280"/>
      <c r="H33" s="280"/>
      <c r="I33" s="280"/>
      <c r="J33" s="280"/>
      <c r="K33" s="280"/>
      <c r="L33" s="280"/>
      <c r="M33" s="280"/>
      <c r="N33" s="280"/>
      <c r="O33" s="280"/>
      <c r="P33" s="280"/>
      <c r="Q33" s="280"/>
      <c r="R33" s="280"/>
      <c r="S33"/>
      <c r="T33"/>
      <c r="U33"/>
      <c r="V33"/>
    </row>
    <row r="34" spans="3:22" ht="25" customHeight="1" x14ac:dyDescent="0.35">
      <c r="C34"/>
      <c r="D34" s="320">
        <v>2</v>
      </c>
      <c r="E34" s="321"/>
      <c r="F34" s="321"/>
      <c r="G34" s="321"/>
      <c r="H34" s="321"/>
      <c r="I34" s="321"/>
      <c r="J34" s="321"/>
      <c r="K34" s="322" t="str">
        <f>IF(SUM(G34:J34)&gt;0,SUM(G34:J34)*F34,"")</f>
        <v/>
      </c>
      <c r="L34" s="321" t="s">
        <v>87</v>
      </c>
      <c r="M34" s="321"/>
      <c r="N34" s="321"/>
      <c r="O34" s="321"/>
      <c r="P34" s="321"/>
      <c r="Q34" s="322" t="str">
        <f>IF(AND(SUM(M34:P34)&gt;0,K34&lt;&gt;""),(M34*G34)+(N34*H34)+(O34*I34)+(P34*J34),"")</f>
        <v/>
      </c>
      <c r="R34" s="322" t="str">
        <f>IFERROR(Q34*F34,"")</f>
        <v/>
      </c>
      <c r="T34"/>
      <c r="U34"/>
      <c r="V34"/>
    </row>
    <row r="35" spans="3:22" ht="25" customHeight="1" x14ac:dyDescent="0.35">
      <c r="C35"/>
      <c r="D35"/>
      <c r="E35"/>
      <c r="F35"/>
      <c r="G35"/>
      <c r="H35"/>
      <c r="I35"/>
      <c r="J35"/>
      <c r="M35" s="47"/>
    </row>
    <row r="36" spans="3:22" ht="16" customHeight="1" x14ac:dyDescent="0.35">
      <c r="C36"/>
      <c r="D36"/>
      <c r="E36"/>
      <c r="F36"/>
      <c r="G36"/>
      <c r="H36"/>
      <c r="I36"/>
      <c r="J36"/>
      <c r="M36" s="47"/>
    </row>
    <row r="37" spans="3:22" ht="16" customHeight="1" x14ac:dyDescent="0.35">
      <c r="C37"/>
      <c r="D37"/>
      <c r="E37"/>
      <c r="F37"/>
      <c r="G37"/>
      <c r="H37"/>
      <c r="I37"/>
      <c r="J37"/>
      <c r="M37" s="47"/>
    </row>
    <row r="38" spans="3:22" ht="31" customHeight="1" x14ac:dyDescent="0.35">
      <c r="C38"/>
      <c r="D38"/>
      <c r="E38"/>
      <c r="F38"/>
      <c r="G38"/>
      <c r="H38"/>
      <c r="I38"/>
      <c r="J38"/>
      <c r="M38" s="47"/>
    </row>
    <row r="39" spans="3:22" ht="31" customHeight="1" x14ac:dyDescent="0.35">
      <c r="C39"/>
      <c r="D39"/>
      <c r="E39"/>
      <c r="F39"/>
      <c r="G39"/>
      <c r="H39"/>
      <c r="I39"/>
      <c r="J39"/>
      <c r="M39" s="47"/>
    </row>
    <row r="40" spans="3:22" ht="10" customHeight="1" x14ac:dyDescent="0.35">
      <c r="C40"/>
      <c r="D40"/>
      <c r="E40"/>
      <c r="F40"/>
      <c r="G40"/>
      <c r="H40"/>
      <c r="I40"/>
      <c r="J40"/>
      <c r="M40" s="47"/>
    </row>
    <row r="41" spans="3:22" ht="25" customHeight="1" x14ac:dyDescent="0.35">
      <c r="C41"/>
      <c r="D41"/>
      <c r="E41"/>
      <c r="F41"/>
      <c r="G41"/>
      <c r="H41"/>
      <c r="I41"/>
      <c r="J41"/>
      <c r="M41" s="47"/>
    </row>
    <row r="42" spans="3:22" ht="10" customHeight="1" x14ac:dyDescent="0.35">
      <c r="C42"/>
      <c r="D42"/>
      <c r="E42"/>
      <c r="F42"/>
      <c r="G42"/>
      <c r="H42"/>
      <c r="I42"/>
      <c r="J42"/>
      <c r="M42" s="47"/>
    </row>
    <row r="43" spans="3:22" ht="25" customHeight="1" x14ac:dyDescent="0.35">
      <c r="C43"/>
      <c r="D43"/>
      <c r="E43"/>
      <c r="F43"/>
      <c r="G43"/>
      <c r="H43"/>
      <c r="I43"/>
      <c r="J43"/>
      <c r="M43" s="47"/>
    </row>
    <row r="44" spans="3:22" ht="10" customHeight="1" x14ac:dyDescent="0.35">
      <c r="C44"/>
      <c r="D44"/>
      <c r="E44"/>
      <c r="F44"/>
      <c r="G44"/>
      <c r="H44"/>
      <c r="I44"/>
      <c r="J44"/>
      <c r="M44" s="47"/>
    </row>
    <row r="45" spans="3:22" ht="31" customHeight="1" x14ac:dyDescent="0.35">
      <c r="C45"/>
      <c r="D45"/>
      <c r="E45"/>
      <c r="F45"/>
      <c r="G45"/>
      <c r="H45"/>
      <c r="I45"/>
      <c r="J45"/>
      <c r="M45" s="47"/>
    </row>
    <row r="46" spans="3:22" ht="10" customHeight="1" x14ac:dyDescent="0.35">
      <c r="C46"/>
      <c r="D46"/>
      <c r="E46"/>
      <c r="F46"/>
      <c r="G46"/>
      <c r="H46"/>
      <c r="I46"/>
      <c r="J46"/>
      <c r="M46" s="47"/>
    </row>
    <row r="47" spans="3:22" ht="25" customHeight="1" x14ac:dyDescent="0.35">
      <c r="C47"/>
      <c r="D47"/>
      <c r="E47"/>
      <c r="F47"/>
      <c r="G47"/>
      <c r="H47"/>
      <c r="I47"/>
      <c r="J47"/>
      <c r="M47" s="47"/>
    </row>
    <row r="48" spans="3:22" ht="16" customHeight="1" x14ac:dyDescent="0.35">
      <c r="C48"/>
      <c r="D48"/>
      <c r="E48"/>
      <c r="F48"/>
      <c r="G48"/>
      <c r="H48"/>
      <c r="I48"/>
      <c r="J48"/>
      <c r="M48" s="47"/>
    </row>
    <row r="49" spans="3:13" ht="25" customHeight="1" x14ac:dyDescent="0.35">
      <c r="C49"/>
      <c r="D49"/>
      <c r="E49"/>
      <c r="F49"/>
      <c r="G49"/>
      <c r="H49"/>
      <c r="I49"/>
      <c r="J49"/>
      <c r="M49" s="47"/>
    </row>
    <row r="50" spans="3:13" ht="25" customHeight="1" x14ac:dyDescent="0.35">
      <c r="C50"/>
      <c r="D50"/>
      <c r="E50"/>
      <c r="F50"/>
      <c r="G50"/>
      <c r="H50"/>
      <c r="I50"/>
      <c r="J50"/>
      <c r="M50" s="47"/>
    </row>
    <row r="51" spans="3:13" ht="25" customHeight="1" x14ac:dyDescent="0.35">
      <c r="C51"/>
      <c r="D51"/>
      <c r="E51"/>
      <c r="F51"/>
      <c r="G51"/>
      <c r="H51"/>
      <c r="I51"/>
      <c r="J51"/>
      <c r="M51" s="47"/>
    </row>
    <row r="52" spans="3:13" ht="16" customHeight="1" x14ac:dyDescent="0.35">
      <c r="C52"/>
      <c r="D52"/>
      <c r="E52"/>
      <c r="F52"/>
      <c r="G52"/>
      <c r="H52"/>
      <c r="I52"/>
      <c r="J52"/>
      <c r="M52" s="47"/>
    </row>
    <row r="53" spans="3:13" ht="25" customHeight="1" x14ac:dyDescent="0.35">
      <c r="C53"/>
      <c r="D53"/>
      <c r="E53"/>
      <c r="F53"/>
      <c r="G53"/>
      <c r="H53"/>
      <c r="I53"/>
      <c r="J53"/>
      <c r="M53" s="47"/>
    </row>
    <row r="54" spans="3:13" ht="10" customHeight="1" x14ac:dyDescent="0.35">
      <c r="C54"/>
      <c r="D54"/>
      <c r="E54"/>
      <c r="F54"/>
      <c r="G54"/>
      <c r="H54"/>
      <c r="I54"/>
      <c r="J54"/>
      <c r="M54" s="47"/>
    </row>
    <row r="55" spans="3:13" ht="25" customHeight="1" x14ac:dyDescent="0.35">
      <c r="C55"/>
      <c r="D55"/>
      <c r="E55"/>
      <c r="F55"/>
      <c r="G55"/>
      <c r="H55"/>
      <c r="I55"/>
      <c r="J55"/>
      <c r="M55" s="47"/>
    </row>
    <row r="56" spans="3:13" ht="10" customHeight="1" x14ac:dyDescent="0.35">
      <c r="C56"/>
      <c r="D56"/>
      <c r="E56"/>
      <c r="F56"/>
      <c r="G56"/>
      <c r="H56"/>
      <c r="I56"/>
      <c r="J56"/>
      <c r="M56" s="47"/>
    </row>
    <row r="57" spans="3:13" customFormat="1" ht="31" customHeight="1" x14ac:dyDescent="0.35"/>
    <row r="58" spans="3:13" customFormat="1" ht="52" customHeight="1" x14ac:dyDescent="0.35"/>
    <row r="59" spans="3:13" customFormat="1" ht="16" customHeight="1" x14ac:dyDescent="0.35"/>
    <row r="60" spans="3:13" customFormat="1" ht="31" customHeight="1" x14ac:dyDescent="0.35"/>
    <row r="61" spans="3:13" customFormat="1" ht="31" customHeight="1" x14ac:dyDescent="0.35"/>
    <row r="62" spans="3:13" customFormat="1" ht="10" customHeight="1" x14ac:dyDescent="0.35"/>
    <row r="63" spans="3:13" customFormat="1" ht="25" customHeight="1" x14ac:dyDescent="0.35"/>
    <row r="64" spans="3:13" customFormat="1" ht="10" customHeight="1" x14ac:dyDescent="0.35"/>
    <row r="65" customFormat="1" ht="25" customHeight="1" x14ac:dyDescent="0.35"/>
    <row r="66" customFormat="1" ht="10" customHeight="1" x14ac:dyDescent="0.35"/>
    <row r="67" customFormat="1" ht="31" customHeight="1" x14ac:dyDescent="0.35"/>
    <row r="68" customFormat="1" ht="10" customHeight="1" x14ac:dyDescent="0.35"/>
    <row r="69" customFormat="1" ht="25" customHeight="1" x14ac:dyDescent="0.35"/>
    <row r="70" customFormat="1" ht="16" customHeight="1" x14ac:dyDescent="0.35"/>
    <row r="71" customFormat="1" ht="25" customHeight="1" x14ac:dyDescent="0.35"/>
    <row r="72" customFormat="1" ht="25" customHeight="1" x14ac:dyDescent="0.35"/>
    <row r="73" customFormat="1" ht="16" customHeight="1" x14ac:dyDescent="0.35"/>
    <row r="74" customFormat="1" ht="25" customHeight="1" x14ac:dyDescent="0.35"/>
    <row r="75" customFormat="1" ht="10" customHeight="1" x14ac:dyDescent="0.35"/>
    <row r="76" customFormat="1" ht="25" customHeight="1" x14ac:dyDescent="0.35"/>
    <row r="77" customFormat="1" ht="16" customHeight="1" x14ac:dyDescent="0.35"/>
    <row r="78" customFormat="1" ht="31" customHeight="1" x14ac:dyDescent="0.35"/>
    <row r="79" customFormat="1" ht="31" customHeight="1" x14ac:dyDescent="0.35"/>
    <row r="80" customFormat="1" ht="31" customHeight="1" x14ac:dyDescent="0.35"/>
    <row r="81" customFormat="1" ht="10" customHeight="1" x14ac:dyDescent="0.35"/>
    <row r="82" customFormat="1" ht="25" customHeight="1" x14ac:dyDescent="0.35"/>
    <row r="83" customFormat="1" ht="10" customHeight="1" x14ac:dyDescent="0.35"/>
    <row r="84" customFormat="1" ht="25" customHeight="1" x14ac:dyDescent="0.35"/>
    <row r="85" customFormat="1" ht="10" customHeight="1" x14ac:dyDescent="0.35"/>
    <row r="86" customFormat="1" ht="31" customHeight="1" x14ac:dyDescent="0.35"/>
    <row r="87" customFormat="1" ht="10" customHeight="1" x14ac:dyDescent="0.35"/>
    <row r="88" customFormat="1" ht="25" customHeight="1" x14ac:dyDescent="0.35"/>
    <row r="89" customFormat="1" ht="16" customHeight="1" x14ac:dyDescent="0.35"/>
    <row r="90" customFormat="1" ht="25" customHeight="1" x14ac:dyDescent="0.35"/>
    <row r="91" customFormat="1" ht="25" customHeight="1" x14ac:dyDescent="0.35"/>
    <row r="92" customFormat="1" ht="16" customHeight="1" x14ac:dyDescent="0.35"/>
    <row r="93" customFormat="1" ht="25" customHeight="1" x14ac:dyDescent="0.35"/>
    <row r="94" customFormat="1" ht="10" customHeight="1" x14ac:dyDescent="0.35"/>
    <row r="95" customFormat="1" ht="25" customHeight="1" x14ac:dyDescent="0.35"/>
    <row r="96" customFormat="1" ht="10" customHeight="1" x14ac:dyDescent="0.35"/>
    <row r="97" customFormat="1" ht="10" customHeight="1" x14ac:dyDescent="0.35"/>
    <row r="98" customFormat="1" ht="16" customHeight="1" x14ac:dyDescent="0.35"/>
    <row r="99" customFormat="1" ht="52" customHeight="1" x14ac:dyDescent="0.35"/>
    <row r="100" customFormat="1" ht="31" customHeight="1" x14ac:dyDescent="0.35"/>
    <row r="101" customFormat="1" ht="31" customHeight="1" x14ac:dyDescent="0.35"/>
    <row r="102" customFormat="1" ht="10" customHeight="1" x14ac:dyDescent="0.35"/>
    <row r="103" customFormat="1" ht="31" customHeight="1" x14ac:dyDescent="0.35"/>
    <row r="104" customFormat="1" ht="16" customHeight="1" x14ac:dyDescent="0.35"/>
    <row r="105" customFormat="1" ht="25" customHeight="1" x14ac:dyDescent="0.35"/>
    <row r="106" customFormat="1" ht="16" customHeight="1" x14ac:dyDescent="0.35"/>
    <row r="107" customFormat="1" ht="25" customHeight="1" x14ac:dyDescent="0.35"/>
    <row r="108" customFormat="1" ht="25" customHeight="1" x14ac:dyDescent="0.35"/>
    <row r="109" customFormat="1" ht="25" customHeight="1" x14ac:dyDescent="0.35"/>
    <row r="110" customFormat="1" ht="16" customHeight="1" x14ac:dyDescent="0.35"/>
    <row r="111" customFormat="1" ht="25" customHeight="1" x14ac:dyDescent="0.35"/>
    <row r="112" customFormat="1" ht="10" customHeight="1" x14ac:dyDescent="0.35"/>
    <row r="113" customFormat="1" ht="25" customHeight="1" x14ac:dyDescent="0.35"/>
    <row r="114" customFormat="1" ht="10" customHeight="1" x14ac:dyDescent="0.35"/>
    <row r="115" customFormat="1" ht="31" customHeight="1" x14ac:dyDescent="0.35"/>
    <row r="116" customFormat="1" ht="31" customHeight="1" x14ac:dyDescent="0.35"/>
    <row r="117" customFormat="1" ht="10" customHeight="1" x14ac:dyDescent="0.35"/>
    <row r="118" customFormat="1" ht="31" customHeight="1" x14ac:dyDescent="0.35"/>
    <row r="119" customFormat="1" ht="10" customHeight="1" x14ac:dyDescent="0.35"/>
    <row r="120" customFormat="1" ht="25" customHeight="1" x14ac:dyDescent="0.35"/>
    <row r="121" customFormat="1" ht="31" customHeight="1" x14ac:dyDescent="0.35"/>
    <row r="122" customFormat="1" ht="25" customHeight="1" x14ac:dyDescent="0.35"/>
    <row r="123" customFormat="1" ht="25" customHeight="1" x14ac:dyDescent="0.35"/>
    <row r="124" customFormat="1" ht="16" customHeight="1" x14ac:dyDescent="0.35"/>
    <row r="125" customFormat="1" ht="25" customHeight="1" x14ac:dyDescent="0.35"/>
    <row r="126" customFormat="1" ht="10" customHeight="1" x14ac:dyDescent="0.35"/>
    <row r="127" customFormat="1" ht="25" customHeight="1" x14ac:dyDescent="0.35"/>
    <row r="128" customFormat="1" ht="10" customHeight="1" x14ac:dyDescent="0.35"/>
    <row r="129" customFormat="1" ht="31" customHeight="1" x14ac:dyDescent="0.35"/>
    <row r="130" customFormat="1" ht="31" hidden="1" customHeight="1" x14ac:dyDescent="0.35"/>
    <row r="131" customFormat="1" ht="31" hidden="1" customHeight="1" x14ac:dyDescent="0.35"/>
    <row r="132" customFormat="1" ht="16" hidden="1" customHeight="1" x14ac:dyDescent="0.35"/>
    <row r="133" customFormat="1" ht="31" hidden="1" customHeight="1" x14ac:dyDescent="0.35"/>
    <row r="134" customFormat="1" ht="16" hidden="1" customHeight="1" x14ac:dyDescent="0.35"/>
    <row r="135" customFormat="1" ht="31" hidden="1" customHeight="1" x14ac:dyDescent="0.35"/>
    <row r="136" customFormat="1" ht="31" hidden="1" customHeight="1" x14ac:dyDescent="0.35"/>
    <row r="137" customFormat="1" ht="16" hidden="1" customHeight="1" x14ac:dyDescent="0.35"/>
    <row r="138" customFormat="1" ht="31" hidden="1" customHeight="1" x14ac:dyDescent="0.35"/>
    <row r="139" customFormat="1" ht="16" hidden="1" customHeight="1" x14ac:dyDescent="0.35"/>
    <row r="140" customFormat="1" ht="31" hidden="1" customHeight="1" x14ac:dyDescent="0.35"/>
    <row r="141" customFormat="1" ht="16" hidden="1" customHeight="1" x14ac:dyDescent="0.35"/>
    <row r="142" customFormat="1" ht="14.5" hidden="1" x14ac:dyDescent="0.35"/>
    <row r="143" customFormat="1" ht="14.5" hidden="1" x14ac:dyDescent="0.35"/>
    <row r="144" customFormat="1" ht="35.5" hidden="1" customHeight="1" x14ac:dyDescent="0.35"/>
    <row r="145" customFormat="1" ht="14.5" hidden="1" x14ac:dyDescent="0.35"/>
    <row r="146" customFormat="1" ht="53.5" hidden="1" customHeight="1" x14ac:dyDescent="0.35"/>
    <row r="147" customFormat="1" ht="45.4" hidden="1" customHeight="1" x14ac:dyDescent="0.35"/>
    <row r="148" customFormat="1" ht="14.5" hidden="1" x14ac:dyDescent="0.35"/>
    <row r="149" customFormat="1" ht="14.5" hidden="1" x14ac:dyDescent="0.35"/>
    <row r="150" customFormat="1" ht="35.5" hidden="1" customHeight="1" x14ac:dyDescent="0.35"/>
    <row r="151" customFormat="1" ht="35.5" hidden="1" customHeight="1" x14ac:dyDescent="0.35"/>
    <row r="152" customFormat="1" ht="14.5" hidden="1" x14ac:dyDescent="0.35"/>
    <row r="153" customFormat="1" ht="35.5" hidden="1" customHeight="1" x14ac:dyDescent="0.35"/>
    <row r="154" customFormat="1" ht="14.5" hidden="1" x14ac:dyDescent="0.35"/>
    <row r="155" customFormat="1" ht="35.5" hidden="1" customHeight="1" x14ac:dyDescent="0.35"/>
    <row r="156" customFormat="1" ht="14.5" hidden="1" x14ac:dyDescent="0.35"/>
    <row r="157" customFormat="1" ht="61" hidden="1" customHeight="1" x14ac:dyDescent="0.35"/>
    <row r="158" customFormat="1" ht="14.5" hidden="1" x14ac:dyDescent="0.35"/>
    <row r="159" customFormat="1" ht="14.5" hidden="1" x14ac:dyDescent="0.35"/>
    <row r="160" customFormat="1" ht="14.5" hidden="1" x14ac:dyDescent="0.35"/>
    <row r="161" customFormat="1" ht="35.5" hidden="1" customHeight="1" x14ac:dyDescent="0.35"/>
    <row r="162" customFormat="1" ht="14.5" hidden="1" x14ac:dyDescent="0.35"/>
    <row r="163" customFormat="1" ht="35.5" hidden="1" customHeight="1" x14ac:dyDescent="0.35"/>
    <row r="164" customFormat="1" ht="14.5" hidden="1" x14ac:dyDescent="0.35"/>
    <row r="165" customFormat="1" ht="46.5" hidden="1" customHeight="1" x14ac:dyDescent="0.35"/>
    <row r="166" customFormat="1" ht="41.5" hidden="1" customHeight="1" x14ac:dyDescent="0.35"/>
    <row r="167" customFormat="1" ht="14.5" hidden="1" x14ac:dyDescent="0.35"/>
    <row r="168" customFormat="1" ht="14.5" hidden="1" x14ac:dyDescent="0.35"/>
    <row r="169" customFormat="1" ht="35.5" hidden="1" customHeight="1" x14ac:dyDescent="0.35"/>
    <row r="170" customFormat="1" ht="35.5" hidden="1" customHeight="1" x14ac:dyDescent="0.35"/>
    <row r="171" customFormat="1" ht="14.5" hidden="1" x14ac:dyDescent="0.35"/>
    <row r="172" customFormat="1" ht="35.5" hidden="1" customHeight="1" x14ac:dyDescent="0.35"/>
    <row r="173" customFormat="1" ht="14.5" hidden="1" x14ac:dyDescent="0.35"/>
    <row r="174" customFormat="1" ht="35.5" hidden="1" customHeight="1" x14ac:dyDescent="0.35"/>
    <row r="175" customFormat="1" ht="14.5" hidden="1" x14ac:dyDescent="0.35"/>
    <row r="176" customFormat="1" ht="61" hidden="1" customHeight="1" x14ac:dyDescent="0.35"/>
    <row r="177" customFormat="1" ht="14.5" hidden="1" x14ac:dyDescent="0.35"/>
    <row r="178" customFormat="1" ht="14.5" hidden="1" x14ac:dyDescent="0.35"/>
    <row r="179" customFormat="1" ht="14.5" hidden="1" x14ac:dyDescent="0.35"/>
    <row r="180" customFormat="1" ht="35.5" hidden="1" customHeight="1" x14ac:dyDescent="0.35"/>
    <row r="181" customFormat="1" ht="14.5" hidden="1" x14ac:dyDescent="0.35"/>
    <row r="182" customFormat="1" ht="35.5" hidden="1" customHeight="1" x14ac:dyDescent="0.35"/>
    <row r="183" customFormat="1" ht="14.5" hidden="1" x14ac:dyDescent="0.35"/>
    <row r="184" customFormat="1" ht="41.5" hidden="1" customHeight="1" x14ac:dyDescent="0.35"/>
    <row r="185" customFormat="1" ht="41.5" hidden="1" customHeight="1" x14ac:dyDescent="0.35"/>
    <row r="186" customFormat="1" ht="14.5" hidden="1" x14ac:dyDescent="0.35"/>
    <row r="187" customFormat="1" ht="14.5" hidden="1" x14ac:dyDescent="0.35"/>
    <row r="188" customFormat="1" ht="35.5" hidden="1" customHeight="1" x14ac:dyDescent="0.35"/>
    <row r="189" customFormat="1" ht="35.5" hidden="1" customHeight="1" x14ac:dyDescent="0.35"/>
    <row r="190" customFormat="1" ht="14.5" hidden="1" x14ac:dyDescent="0.35"/>
    <row r="191" customFormat="1" ht="35.5" hidden="1" customHeight="1" x14ac:dyDescent="0.35"/>
    <row r="192" customFormat="1" ht="14.5" hidden="1" x14ac:dyDescent="0.35"/>
    <row r="193" customFormat="1" ht="35.5" hidden="1" customHeight="1" x14ac:dyDescent="0.35"/>
    <row r="194" customFormat="1" ht="14.5" hidden="1" x14ac:dyDescent="0.35"/>
    <row r="195" customFormat="1" ht="61" hidden="1" customHeight="1" x14ac:dyDescent="0.35"/>
    <row r="196" customFormat="1" ht="14.5" hidden="1" x14ac:dyDescent="0.35"/>
    <row r="197" customFormat="1" ht="14.5" hidden="1" x14ac:dyDescent="0.35"/>
    <row r="198" customFormat="1" ht="14.5" hidden="1" x14ac:dyDescent="0.35"/>
    <row r="199" customFormat="1" ht="35.5" hidden="1" customHeight="1" x14ac:dyDescent="0.35"/>
    <row r="200" customFormat="1" ht="14.5" hidden="1" x14ac:dyDescent="0.35"/>
    <row r="201" customFormat="1" ht="35.5" hidden="1" customHeight="1" x14ac:dyDescent="0.35"/>
    <row r="202" customFormat="1" ht="14.5" hidden="1" x14ac:dyDescent="0.35"/>
    <row r="203" customFormat="1" ht="45" hidden="1" customHeight="1" x14ac:dyDescent="0.35"/>
    <row r="204" customFormat="1" ht="41.5" hidden="1" customHeight="1" x14ac:dyDescent="0.35"/>
    <row r="205" customFormat="1" ht="14.5" hidden="1" x14ac:dyDescent="0.35"/>
    <row r="206" customFormat="1" ht="14.5" hidden="1" x14ac:dyDescent="0.35"/>
    <row r="207" customFormat="1" ht="35.5" hidden="1" customHeight="1" x14ac:dyDescent="0.35"/>
    <row r="208" customFormat="1" ht="35.5" hidden="1" customHeight="1" x14ac:dyDescent="0.35"/>
    <row r="209" customFormat="1" ht="14.5" hidden="1" x14ac:dyDescent="0.35"/>
    <row r="210" customFormat="1" ht="35.5" hidden="1" customHeight="1" x14ac:dyDescent="0.35"/>
    <row r="211" customFormat="1" ht="14.5" hidden="1" x14ac:dyDescent="0.35"/>
    <row r="212" customFormat="1" ht="35.5" hidden="1" customHeight="1" x14ac:dyDescent="0.35"/>
    <row r="213" customFormat="1" ht="14.5" hidden="1" x14ac:dyDescent="0.35"/>
    <row r="214" customFormat="1" ht="61" hidden="1" customHeight="1" x14ac:dyDescent="0.35"/>
    <row r="215" customFormat="1" ht="14.5" hidden="1" x14ac:dyDescent="0.35"/>
    <row r="216" customFormat="1" ht="14.5" hidden="1" x14ac:dyDescent="0.35"/>
    <row r="217" customFormat="1" ht="14.5" hidden="1" x14ac:dyDescent="0.35"/>
    <row r="218" customFormat="1" ht="35.5" hidden="1" customHeight="1" x14ac:dyDescent="0.35"/>
    <row r="219" customFormat="1" ht="14.5" hidden="1" x14ac:dyDescent="0.35"/>
    <row r="220" customFormat="1" ht="35.5" hidden="1" customHeight="1" x14ac:dyDescent="0.35"/>
    <row r="221" customFormat="1" ht="14.5" hidden="1" x14ac:dyDescent="0.35"/>
    <row r="222" customFormat="1" ht="47.15" hidden="1" customHeight="1" x14ac:dyDescent="0.35"/>
    <row r="223" customFormat="1" ht="41.15" hidden="1" customHeight="1" x14ac:dyDescent="0.35"/>
    <row r="224" customFormat="1" ht="14.5" hidden="1" x14ac:dyDescent="0.35"/>
    <row r="225" customFormat="1" ht="14.5" hidden="1" x14ac:dyDescent="0.35"/>
    <row r="226" customFormat="1" ht="35.5" hidden="1" customHeight="1" x14ac:dyDescent="0.35"/>
    <row r="227" customFormat="1" ht="35.5" hidden="1" customHeight="1" x14ac:dyDescent="0.35"/>
    <row r="228" customFormat="1" ht="14.5" hidden="1" x14ac:dyDescent="0.35"/>
    <row r="229" customFormat="1" ht="35.5" hidden="1" customHeight="1" x14ac:dyDescent="0.35"/>
    <row r="230" customFormat="1" ht="14.5" hidden="1" x14ac:dyDescent="0.35"/>
    <row r="231" customFormat="1" ht="35.5" hidden="1" customHeight="1" x14ac:dyDescent="0.35"/>
    <row r="232" customFormat="1" ht="14.5" hidden="1" x14ac:dyDescent="0.35"/>
    <row r="233" customFormat="1" ht="61" hidden="1" customHeight="1" x14ac:dyDescent="0.35"/>
    <row r="234" customFormat="1" ht="14.5" hidden="1" x14ac:dyDescent="0.35"/>
    <row r="235" customFormat="1" ht="14.5" hidden="1" x14ac:dyDescent="0.35"/>
    <row r="236" customFormat="1" ht="14.5" hidden="1" x14ac:dyDescent="0.35"/>
    <row r="237" customFormat="1" ht="35.5" hidden="1" customHeight="1" x14ac:dyDescent="0.35"/>
    <row r="238" customFormat="1" ht="14.5" hidden="1" x14ac:dyDescent="0.35"/>
    <row r="239" customFormat="1" ht="35.5" hidden="1" customHeight="1" x14ac:dyDescent="0.35"/>
    <row r="240" customFormat="1" ht="14.5" hidden="1" x14ac:dyDescent="0.35"/>
    <row r="241" customFormat="1" ht="42" hidden="1" customHeight="1" x14ac:dyDescent="0.35"/>
    <row r="242" customFormat="1" ht="41.5" hidden="1" customHeight="1" x14ac:dyDescent="0.35"/>
    <row r="243" customFormat="1" ht="14.5" hidden="1" x14ac:dyDescent="0.35"/>
    <row r="244" customFormat="1" ht="14.5" hidden="1" x14ac:dyDescent="0.35"/>
    <row r="245" customFormat="1" ht="35.5" hidden="1" customHeight="1" x14ac:dyDescent="0.35"/>
    <row r="246" customFormat="1" ht="35.5" hidden="1" customHeight="1" x14ac:dyDescent="0.35"/>
    <row r="247" customFormat="1" ht="14.5" hidden="1" x14ac:dyDescent="0.35"/>
    <row r="248" customFormat="1" ht="35.5" hidden="1" customHeight="1" x14ac:dyDescent="0.35"/>
    <row r="249" customFormat="1" ht="14.5" hidden="1" x14ac:dyDescent="0.35"/>
    <row r="250" customFormat="1" ht="35.5" hidden="1" customHeight="1" x14ac:dyDescent="0.35"/>
    <row r="251" customFormat="1" ht="14.5" hidden="1" x14ac:dyDescent="0.35"/>
    <row r="252" customFormat="1" ht="61" hidden="1" customHeight="1" x14ac:dyDescent="0.35"/>
    <row r="253" customFormat="1" ht="14.5" hidden="1" x14ac:dyDescent="0.35"/>
    <row r="254" customFormat="1" ht="14.5" hidden="1" x14ac:dyDescent="0.35"/>
    <row r="255" customFormat="1" ht="14.5" hidden="1" x14ac:dyDescent="0.35"/>
    <row r="256" customFormat="1" ht="35.5" hidden="1" customHeight="1" x14ac:dyDescent="0.35"/>
    <row r="257" customFormat="1" ht="14.5" hidden="1" x14ac:dyDescent="0.35"/>
    <row r="258" customFormat="1" ht="35.5" hidden="1" customHeight="1" x14ac:dyDescent="0.35"/>
    <row r="259" customFormat="1" ht="14.5" hidden="1" x14ac:dyDescent="0.35"/>
    <row r="260" customFormat="1" ht="45" hidden="1" customHeight="1" x14ac:dyDescent="0.35"/>
    <row r="261" customFormat="1" ht="14.5" hidden="1" x14ac:dyDescent="0.35"/>
    <row r="262" customFormat="1" ht="14.5" hidden="1" x14ac:dyDescent="0.35"/>
  </sheetData>
  <sheetProtection algorithmName="SHA-512" hashValue="bfmvdH2WxpL6UI/I1ji3xUWklCzMaTRoWgWtL+Noq3dx+JlHzIuK/oKyHjsuHE8kJfHiq32hNz6VS9J4hiNcoA==" saltValue="gVocexKtDsqac+ELmOP9hg==" spinCount="100000" sheet="1" objects="1" scenarios="1"/>
  <dataConsolidate/>
  <mergeCells count="25">
    <mergeCell ref="C3:Q3"/>
    <mergeCell ref="D15:D16"/>
    <mergeCell ref="M15:P15"/>
    <mergeCell ref="Q15:Q16"/>
    <mergeCell ref="W15:W16"/>
    <mergeCell ref="D13:W13"/>
    <mergeCell ref="R15:R16"/>
    <mergeCell ref="T15:T16"/>
    <mergeCell ref="U15:U16"/>
    <mergeCell ref="F15:F16"/>
    <mergeCell ref="E15:E16"/>
    <mergeCell ref="D27:W27"/>
    <mergeCell ref="D29:D30"/>
    <mergeCell ref="E29:E30"/>
    <mergeCell ref="F29:F30"/>
    <mergeCell ref="G15:J15"/>
    <mergeCell ref="K15:K16"/>
    <mergeCell ref="V15:V16"/>
    <mergeCell ref="G29:J29"/>
    <mergeCell ref="K29:K30"/>
    <mergeCell ref="M29:P29"/>
    <mergeCell ref="Q29:Q30"/>
    <mergeCell ref="R29:R30"/>
    <mergeCell ref="L15:L16"/>
    <mergeCell ref="L29:L30"/>
  </mergeCells>
  <conditionalFormatting sqref="A1:J1 M1">
    <cfRule type="cellIs" dxfId="19" priority="70" stopIfTrue="1" operator="equal">
      <formula>"Missing Info"</formula>
    </cfRule>
  </conditionalFormatting>
  <conditionalFormatting sqref="G18:H18 M18:N18">
    <cfRule type="expression" dxfId="18" priority="25">
      <formula>$E18="Level 2"</formula>
    </cfRule>
  </conditionalFormatting>
  <conditionalFormatting sqref="G20:H20 G22:H22 G24:H24">
    <cfRule type="expression" dxfId="17" priority="9">
      <formula>$E20="Level 2"</formula>
    </cfRule>
  </conditionalFormatting>
  <conditionalFormatting sqref="G32:H32 G34:H34">
    <cfRule type="expression" dxfId="16" priority="7">
      <formula>$E32="Level 2"</formula>
    </cfRule>
  </conditionalFormatting>
  <conditionalFormatting sqref="I18 O18">
    <cfRule type="expression" dxfId="15" priority="18">
      <formula>$E18="DCFC"</formula>
    </cfRule>
  </conditionalFormatting>
  <conditionalFormatting sqref="I20">
    <cfRule type="expression" dxfId="14" priority="3">
      <formula>$E20="DCFC"</formula>
    </cfRule>
  </conditionalFormatting>
  <conditionalFormatting sqref="I22">
    <cfRule type="expression" dxfId="13" priority="2">
      <formula>$E22="DCFC"</formula>
    </cfRule>
  </conditionalFormatting>
  <conditionalFormatting sqref="I24">
    <cfRule type="expression" dxfId="12" priority="1">
      <formula>$E24="DCFC"</formula>
    </cfRule>
  </conditionalFormatting>
  <conditionalFormatting sqref="I32 I34">
    <cfRule type="expression" dxfId="11" priority="6">
      <formula>$E32="DCFC"</formula>
    </cfRule>
  </conditionalFormatting>
  <conditionalFormatting sqref="M20:N20">
    <cfRule type="expression" dxfId="10" priority="21">
      <formula>$E20="Level 2"</formula>
    </cfRule>
  </conditionalFormatting>
  <conditionalFormatting sqref="M22:N22">
    <cfRule type="expression" dxfId="9" priority="20">
      <formula>$E22="Level 2"</formula>
    </cfRule>
  </conditionalFormatting>
  <conditionalFormatting sqref="M24:N24">
    <cfRule type="expression" dxfId="8" priority="19">
      <formula>$E24="Level 2"</formula>
    </cfRule>
  </conditionalFormatting>
  <conditionalFormatting sqref="M32:N32 M34:N34">
    <cfRule type="expression" dxfId="7" priority="5">
      <formula>$E32="Level 2"</formula>
    </cfRule>
  </conditionalFormatting>
  <conditionalFormatting sqref="O20 O22 O24">
    <cfRule type="expression" dxfId="6" priority="16">
      <formula>$E20="DCFC"</formula>
    </cfRule>
  </conditionalFormatting>
  <conditionalFormatting sqref="O32 O34">
    <cfRule type="expression" dxfId="5" priority="4">
      <formula>$E32="DCFC"</formula>
    </cfRule>
  </conditionalFormatting>
  <dataValidations count="3">
    <dataValidation type="whole" operator="greaterThanOrEqual" allowBlank="1" showInputMessage="1" showErrorMessage="1" sqref="F34:J34 F20:J20 F22:J22 F24:J24 F32:J32 F18:H18 J18" xr:uid="{6AE7D88F-0417-475A-A55A-54123F875841}">
      <formula1>0</formula1>
    </dataValidation>
    <dataValidation type="decimal" operator="greaterThanOrEqual" allowBlank="1" showInputMessage="1" showErrorMessage="1" sqref="M24:P24 M20:P20 M22:P22 M18:P18 M32:P32 M34:P34" xr:uid="{3E871D2B-E998-4C4B-B56E-55679DDF909E}">
      <formula1>0</formula1>
    </dataValidation>
    <dataValidation operator="greaterThanOrEqual" allowBlank="1" showInputMessage="1" showErrorMessage="1" sqref="I18" xr:uid="{4935EA82-F9C5-4A24-9D8E-BA5D0C9B1925}"/>
  </dataValidations>
  <pageMargins left="0.7" right="0.7" top="0.75" bottom="0.75" header="0.3" footer="0.3"/>
  <pageSetup scale="21"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D673EE9-A9C7-41A2-B1FE-945427EFD531}">
          <x14:formula1>
            <xm:f>References!$C$20:$C$22</xm:f>
          </x14:formula1>
          <xm:sqref>E18 E34 E32 E24 E22 E20</xm:sqref>
        </x14:dataValidation>
        <x14:dataValidation type="list" allowBlank="1" showInputMessage="1" showErrorMessage="1" xr:uid="{E865394B-A470-46F8-B4C9-D11C79738212}">
          <x14:formula1>
            <xm:f>References!$A$4:$A$6</xm:f>
          </x14:formula1>
          <xm:sqref>L18 L20 L22 L24 L32 L34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04EA-8235-41B5-95B5-0EC9BD3F2159}">
  <sheetPr codeName="Sheet44">
    <tabColor rgb="FFF0502D"/>
  </sheetPr>
  <dimension ref="A1:AM111"/>
  <sheetViews>
    <sheetView showGridLines="0" zoomScaleNormal="100" workbookViewId="0"/>
  </sheetViews>
  <sheetFormatPr defaultColWidth="0" defaultRowHeight="14.5" x14ac:dyDescent="0.35"/>
  <cols>
    <col min="1" max="2" width="3.81640625" customWidth="1"/>
    <col min="3" max="3" width="35.54296875" customWidth="1"/>
    <col min="4" max="4" width="1.81640625" customWidth="1"/>
    <col min="5" max="5" width="25.453125" customWidth="1"/>
    <col min="6" max="6" width="1.81640625" customWidth="1"/>
    <col min="7" max="7" width="24.54296875" customWidth="1"/>
    <col min="8" max="9" width="1.81640625" customWidth="1"/>
    <col min="10" max="10" width="35.54296875" customWidth="1"/>
    <col min="11" max="11" width="1.81640625" customWidth="1"/>
    <col min="12" max="12" width="25.54296875" customWidth="1"/>
    <col min="13" max="13" width="1.81640625" customWidth="1"/>
    <col min="14" max="14" width="13.54296875" customWidth="1"/>
    <col min="15" max="15" width="24.54296875" hidden="1" customWidth="1"/>
    <col min="16" max="16" width="1.81640625" hidden="1" customWidth="1"/>
    <col min="17" max="17" width="24.54296875" hidden="1" customWidth="1"/>
    <col min="18" max="18" width="1.81640625" hidden="1" customWidth="1"/>
    <col min="19" max="19" width="24.54296875" hidden="1" customWidth="1"/>
    <col min="20" max="20" width="1.81640625" hidden="1" customWidth="1"/>
    <col min="21" max="21" width="24.54296875" hidden="1" customWidth="1"/>
    <col min="22" max="22" width="1.81640625" hidden="1" customWidth="1"/>
    <col min="23" max="23" width="24.54296875" hidden="1" customWidth="1"/>
    <col min="24" max="24" width="1.81640625" hidden="1" customWidth="1"/>
    <col min="25" max="25" width="24.54296875" hidden="1" customWidth="1"/>
    <col min="26" max="28" width="1.81640625" hidden="1" customWidth="1"/>
    <col min="29" max="39" width="0" hidden="1" customWidth="1"/>
    <col min="40" max="16384" width="8.7265625" hidden="1"/>
  </cols>
  <sheetData>
    <row r="1" spans="1:34" ht="55" customHeight="1" x14ac:dyDescent="0.35">
      <c r="A1" s="221"/>
      <c r="B1" s="516" t="str">
        <f>Development!$A$3&amp;" Electric Vehicle Make-Ready Program"</f>
        <v>2025 Electric Vehicle Make-Ready Program</v>
      </c>
      <c r="C1" s="516"/>
      <c r="D1" s="516"/>
      <c r="E1" s="516"/>
      <c r="F1" s="516"/>
      <c r="G1" s="516"/>
      <c r="H1" s="516"/>
      <c r="I1" s="516"/>
      <c r="J1" s="225"/>
      <c r="K1" s="225"/>
      <c r="L1" s="225"/>
      <c r="M1" s="225"/>
      <c r="N1" s="225"/>
    </row>
    <row r="2" spans="1:34" ht="55" customHeight="1" thickBot="1" x14ac:dyDescent="0.55000000000000004">
      <c r="A2" s="226"/>
      <c r="B2" s="358" t="str">
        <f>"Electric Vehicle Charging Program, Version "&amp;Development!A2</f>
        <v>Electric Vehicle Charging Program, Version 2.0</v>
      </c>
      <c r="C2" s="226"/>
      <c r="D2" s="226"/>
      <c r="E2" s="226"/>
      <c r="F2" s="226"/>
      <c r="G2" s="226"/>
      <c r="H2" s="226"/>
      <c r="I2" s="226"/>
      <c r="J2" s="6"/>
      <c r="K2" s="6"/>
      <c r="L2" s="6"/>
      <c r="M2" s="6"/>
      <c r="N2" s="6"/>
    </row>
    <row r="4" spans="1:34" ht="20.149999999999999" customHeight="1" thickBot="1" x14ac:dyDescent="0.6">
      <c r="C4" s="315" t="s">
        <v>278</v>
      </c>
      <c r="D4" s="153"/>
      <c r="E4" s="153"/>
      <c r="F4" s="153"/>
      <c r="G4" s="153"/>
      <c r="H4" s="153"/>
      <c r="I4" s="6"/>
      <c r="J4" s="6"/>
      <c r="K4" s="6"/>
      <c r="L4" s="6"/>
      <c r="M4" s="6"/>
    </row>
    <row r="5" spans="1:34" x14ac:dyDescent="0.35">
      <c r="C5" s="312" t="s">
        <v>315</v>
      </c>
      <c r="D5" s="312"/>
      <c r="E5" s="312"/>
      <c r="F5" s="312"/>
      <c r="G5" s="312"/>
      <c r="H5" s="312"/>
      <c r="I5" s="313"/>
      <c r="J5" s="313"/>
      <c r="K5" s="314"/>
      <c r="L5" s="314"/>
    </row>
    <row r="6" spans="1:34" ht="23.15" customHeight="1" x14ac:dyDescent="0.35">
      <c r="C6" s="514" t="s">
        <v>314</v>
      </c>
      <c r="D6" s="514"/>
      <c r="E6" s="514"/>
      <c r="F6" s="514"/>
      <c r="G6" s="514"/>
      <c r="H6" s="514"/>
      <c r="I6" s="514"/>
      <c r="J6" s="514"/>
      <c r="K6" s="514"/>
      <c r="L6" s="514"/>
      <c r="M6" s="514"/>
    </row>
    <row r="7" spans="1:34" ht="14.5" customHeight="1" thickBot="1" x14ac:dyDescent="0.4">
      <c r="C7" s="515"/>
      <c r="D7" s="515"/>
      <c r="E7" s="515"/>
      <c r="F7" s="515"/>
      <c r="G7" s="515"/>
      <c r="H7" s="515"/>
      <c r="I7" s="515"/>
      <c r="J7" s="515"/>
      <c r="K7" s="515"/>
      <c r="L7" s="515"/>
      <c r="M7" s="515"/>
    </row>
    <row r="8" spans="1:34" ht="10" customHeight="1" x14ac:dyDescent="0.35">
      <c r="C8" s="314"/>
      <c r="D8" s="314"/>
      <c r="E8" s="314"/>
      <c r="F8" s="314"/>
      <c r="G8" s="314"/>
      <c r="H8" s="314"/>
      <c r="I8" s="314"/>
      <c r="J8" s="314"/>
      <c r="K8" s="314"/>
      <c r="L8" s="314"/>
      <c r="M8" s="314"/>
    </row>
    <row r="9" spans="1:34" ht="35.25" customHeight="1" x14ac:dyDescent="0.35">
      <c r="C9" s="520" t="s">
        <v>395</v>
      </c>
      <c r="D9" s="520"/>
      <c r="E9" s="520"/>
      <c r="F9" s="232"/>
      <c r="G9" s="232"/>
      <c r="H9" s="232"/>
      <c r="I9" s="232"/>
      <c r="J9" s="232"/>
      <c r="K9" s="232"/>
      <c r="L9" s="232"/>
      <c r="M9" s="232"/>
    </row>
    <row r="10" spans="1:34" ht="21.75" customHeight="1" x14ac:dyDescent="0.35">
      <c r="C10" s="520"/>
      <c r="D10" s="520"/>
      <c r="E10" s="520"/>
      <c r="F10" s="232"/>
      <c r="G10" s="305" t="s">
        <v>87</v>
      </c>
      <c r="H10" s="232"/>
      <c r="I10" s="232"/>
      <c r="J10" s="232"/>
      <c r="K10" s="232"/>
      <c r="L10" s="232"/>
      <c r="M10" s="232"/>
    </row>
    <row r="11" spans="1:34" ht="15" thickBot="1" x14ac:dyDescent="0.4"/>
    <row r="12" spans="1:34" ht="30" customHeight="1" thickBot="1" x14ac:dyDescent="0.4">
      <c r="C12" s="521" t="s">
        <v>335</v>
      </c>
      <c r="D12" s="522"/>
      <c r="E12" s="522"/>
      <c r="F12" s="523"/>
      <c r="J12" s="521" t="s">
        <v>336</v>
      </c>
      <c r="K12" s="522"/>
      <c r="L12" s="522"/>
      <c r="M12" s="523"/>
    </row>
    <row r="13" spans="1:34" s="95" customFormat="1" ht="30" customHeight="1" x14ac:dyDescent="0.35">
      <c r="C13" s="239" t="s">
        <v>313</v>
      </c>
      <c r="D13" s="240"/>
      <c r="E13" s="240" t="s">
        <v>348</v>
      </c>
      <c r="F13" s="163"/>
      <c r="G13"/>
      <c r="H13"/>
      <c r="I13"/>
      <c r="J13" s="239" t="s">
        <v>313</v>
      </c>
      <c r="K13" s="240"/>
      <c r="L13" s="240" t="s">
        <v>348</v>
      </c>
      <c r="M13" s="163"/>
      <c r="N13"/>
      <c r="O13"/>
      <c r="P13"/>
      <c r="Q13"/>
      <c r="R13"/>
      <c r="S13"/>
      <c r="T13"/>
      <c r="U13"/>
      <c r="V13"/>
      <c r="W13"/>
      <c r="X13"/>
      <c r="Y13"/>
      <c r="Z13"/>
      <c r="AA13"/>
      <c r="AB13"/>
      <c r="AC13"/>
      <c r="AD13"/>
      <c r="AE13"/>
      <c r="AF13"/>
      <c r="AG13"/>
      <c r="AH13"/>
    </row>
    <row r="14" spans="1:34" ht="10" customHeight="1" x14ac:dyDescent="0.35">
      <c r="C14" s="162"/>
      <c r="F14" s="163"/>
      <c r="J14" s="162"/>
      <c r="M14" s="163"/>
    </row>
    <row r="15" spans="1:34" s="212" customFormat="1" ht="21" customHeight="1" x14ac:dyDescent="0.35">
      <c r="C15" s="214" t="s">
        <v>279</v>
      </c>
      <c r="D15" s="238"/>
      <c r="E15" s="306"/>
      <c r="F15" s="163"/>
      <c r="G15"/>
      <c r="H15"/>
      <c r="I15"/>
      <c r="J15" s="214" t="s">
        <v>279</v>
      </c>
      <c r="K15" s="238"/>
      <c r="L15" s="306"/>
      <c r="M15" s="163"/>
      <c r="N15"/>
      <c r="O15"/>
      <c r="P15"/>
      <c r="Q15"/>
      <c r="R15"/>
      <c r="S15"/>
      <c r="T15"/>
      <c r="U15"/>
      <c r="V15"/>
      <c r="W15"/>
      <c r="X15"/>
      <c r="Y15"/>
      <c r="Z15"/>
      <c r="AA15"/>
      <c r="AB15"/>
      <c r="AC15"/>
    </row>
    <row r="16" spans="1:34" s="212" customFormat="1" ht="10" customHeight="1" x14ac:dyDescent="0.35">
      <c r="C16" s="214"/>
      <c r="D16" s="238"/>
      <c r="E16" s="215"/>
      <c r="F16" s="163"/>
      <c r="G16"/>
      <c r="H16"/>
      <c r="I16"/>
      <c r="J16" s="214"/>
      <c r="K16" s="238"/>
      <c r="L16" s="215"/>
      <c r="M16" s="163"/>
      <c r="N16"/>
      <c r="O16"/>
      <c r="P16"/>
      <c r="Q16"/>
      <c r="R16"/>
      <c r="S16"/>
      <c r="T16"/>
      <c r="U16"/>
      <c r="V16"/>
      <c r="W16"/>
      <c r="X16"/>
      <c r="Y16"/>
      <c r="Z16"/>
      <c r="AA16"/>
      <c r="AB16"/>
      <c r="AC16"/>
    </row>
    <row r="17" spans="3:29" s="212" customFormat="1" ht="21" customHeight="1" x14ac:dyDescent="0.35">
      <c r="C17" s="214" t="s">
        <v>280</v>
      </c>
      <c r="D17" s="238"/>
      <c r="E17" s="306"/>
      <c r="F17" s="163"/>
      <c r="G17"/>
      <c r="H17"/>
      <c r="I17"/>
      <c r="J17" s="214" t="s">
        <v>280</v>
      </c>
      <c r="K17" s="238"/>
      <c r="L17" s="306"/>
      <c r="M17" s="163"/>
      <c r="N17"/>
      <c r="O17"/>
      <c r="P17"/>
      <c r="Q17"/>
      <c r="R17"/>
      <c r="S17"/>
      <c r="T17"/>
      <c r="U17"/>
      <c r="V17"/>
      <c r="W17"/>
      <c r="X17"/>
      <c r="Y17"/>
      <c r="Z17"/>
      <c r="AA17"/>
      <c r="AB17"/>
      <c r="AC17"/>
    </row>
    <row r="18" spans="3:29" s="212" customFormat="1" ht="10" customHeight="1" x14ac:dyDescent="0.35">
      <c r="C18" s="214"/>
      <c r="D18" s="238"/>
      <c r="E18" s="215"/>
      <c r="F18" s="163"/>
      <c r="G18"/>
      <c r="H18"/>
      <c r="I18"/>
      <c r="J18" s="214"/>
      <c r="K18" s="238"/>
      <c r="L18" s="215"/>
      <c r="M18" s="163"/>
      <c r="N18"/>
      <c r="O18"/>
      <c r="P18"/>
      <c r="Q18"/>
      <c r="R18"/>
      <c r="S18"/>
      <c r="T18"/>
      <c r="U18"/>
      <c r="V18"/>
      <c r="W18"/>
      <c r="X18"/>
      <c r="Y18"/>
      <c r="Z18"/>
      <c r="AA18"/>
      <c r="AB18"/>
      <c r="AC18"/>
    </row>
    <row r="19" spans="3:29" s="212" customFormat="1" ht="21" customHeight="1" x14ac:dyDescent="0.35">
      <c r="C19" s="214" t="s">
        <v>281</v>
      </c>
      <c r="D19" s="238"/>
      <c r="E19" s="306"/>
      <c r="F19" s="163"/>
      <c r="G19"/>
      <c r="H19"/>
      <c r="I19"/>
      <c r="J19" s="214" t="s">
        <v>281</v>
      </c>
      <c r="K19" s="238"/>
      <c r="L19" s="306"/>
      <c r="M19" s="163"/>
      <c r="N19"/>
      <c r="O19"/>
      <c r="P19"/>
      <c r="Q19"/>
      <c r="R19"/>
      <c r="S19"/>
      <c r="T19"/>
      <c r="U19"/>
      <c r="V19"/>
      <c r="W19"/>
      <c r="X19"/>
      <c r="Y19"/>
      <c r="Z19"/>
      <c r="AA19"/>
      <c r="AB19"/>
      <c r="AC19"/>
    </row>
    <row r="20" spans="3:29" s="212" customFormat="1" ht="10" customHeight="1" x14ac:dyDescent="0.35">
      <c r="C20" s="214"/>
      <c r="D20" s="238"/>
      <c r="E20" s="215"/>
      <c r="F20" s="163"/>
      <c r="G20"/>
      <c r="H20"/>
      <c r="I20"/>
      <c r="J20" s="214"/>
      <c r="K20" s="238"/>
      <c r="L20" s="215"/>
      <c r="M20" s="163"/>
      <c r="N20"/>
      <c r="O20"/>
      <c r="P20"/>
      <c r="Q20"/>
      <c r="R20"/>
      <c r="S20"/>
      <c r="T20"/>
      <c r="U20"/>
      <c r="V20"/>
      <c r="W20"/>
      <c r="X20"/>
      <c r="Y20"/>
      <c r="Z20"/>
      <c r="AA20"/>
      <c r="AB20"/>
      <c r="AC20"/>
    </row>
    <row r="21" spans="3:29" s="212" customFormat="1" ht="21" customHeight="1" x14ac:dyDescent="0.35">
      <c r="C21" s="214" t="s">
        <v>282</v>
      </c>
      <c r="D21" s="238"/>
      <c r="E21" s="306"/>
      <c r="F21" s="163"/>
      <c r="G21"/>
      <c r="H21"/>
      <c r="I21"/>
      <c r="J21" s="214" t="s">
        <v>282</v>
      </c>
      <c r="K21" s="238"/>
      <c r="L21" s="306"/>
      <c r="M21" s="163"/>
      <c r="N21"/>
      <c r="O21"/>
      <c r="P21"/>
      <c r="Q21"/>
      <c r="R21"/>
      <c r="S21"/>
      <c r="T21"/>
      <c r="U21"/>
      <c r="V21"/>
      <c r="W21"/>
      <c r="X21"/>
      <c r="Y21"/>
      <c r="Z21"/>
      <c r="AA21"/>
      <c r="AB21"/>
      <c r="AC21"/>
    </row>
    <row r="22" spans="3:29" s="212" customFormat="1" ht="10" customHeight="1" x14ac:dyDescent="0.35">
      <c r="C22" s="214"/>
      <c r="D22" s="238"/>
      <c r="E22" s="215"/>
      <c r="F22" s="163"/>
      <c r="G22"/>
      <c r="H22"/>
      <c r="I22"/>
      <c r="J22" s="214"/>
      <c r="K22" s="238"/>
      <c r="L22" s="215"/>
      <c r="M22" s="163"/>
      <c r="N22"/>
      <c r="O22"/>
      <c r="P22"/>
      <c r="Q22"/>
      <c r="R22"/>
      <c r="S22"/>
      <c r="T22"/>
      <c r="U22"/>
      <c r="V22"/>
      <c r="W22"/>
      <c r="X22"/>
      <c r="Y22"/>
      <c r="Z22"/>
      <c r="AA22"/>
      <c r="AB22"/>
      <c r="AC22"/>
    </row>
    <row r="23" spans="3:29" s="212" customFormat="1" ht="21" customHeight="1" x14ac:dyDescent="0.35">
      <c r="C23" s="214" t="s">
        <v>283</v>
      </c>
      <c r="D23" s="238"/>
      <c r="E23" s="306"/>
      <c r="F23" s="163"/>
      <c r="G23"/>
      <c r="H23"/>
      <c r="I23"/>
      <c r="J23" s="214" t="s">
        <v>283</v>
      </c>
      <c r="K23" s="238"/>
      <c r="L23" s="306"/>
      <c r="M23" s="163"/>
      <c r="N23"/>
      <c r="O23"/>
      <c r="P23"/>
      <c r="Q23"/>
      <c r="R23"/>
      <c r="S23"/>
      <c r="T23"/>
      <c r="U23"/>
      <c r="V23"/>
      <c r="W23"/>
      <c r="X23"/>
      <c r="Y23"/>
      <c r="Z23"/>
      <c r="AA23"/>
      <c r="AB23"/>
      <c r="AC23"/>
    </row>
    <row r="24" spans="3:29" s="212" customFormat="1" ht="10" customHeight="1" x14ac:dyDescent="0.35">
      <c r="C24" s="214"/>
      <c r="D24" s="238"/>
      <c r="E24" s="215"/>
      <c r="F24" s="163"/>
      <c r="G24"/>
      <c r="H24"/>
      <c r="I24"/>
      <c r="J24" s="214"/>
      <c r="K24" s="238"/>
      <c r="L24" s="215"/>
      <c r="M24" s="163"/>
      <c r="N24"/>
      <c r="O24"/>
      <c r="P24"/>
      <c r="Q24"/>
      <c r="R24"/>
      <c r="S24"/>
      <c r="T24"/>
      <c r="U24"/>
      <c r="V24"/>
      <c r="W24"/>
      <c r="X24"/>
      <c r="Y24"/>
      <c r="Z24"/>
      <c r="AA24"/>
      <c r="AB24"/>
      <c r="AC24"/>
    </row>
    <row r="25" spans="3:29" s="212" customFormat="1" ht="21" customHeight="1" x14ac:dyDescent="0.35">
      <c r="C25" s="214" t="s">
        <v>284</v>
      </c>
      <c r="D25" s="238"/>
      <c r="E25" s="306"/>
      <c r="F25" s="163"/>
      <c r="G25"/>
      <c r="H25"/>
      <c r="I25"/>
      <c r="J25" s="214" t="s">
        <v>284</v>
      </c>
      <c r="K25" s="238"/>
      <c r="L25" s="306"/>
      <c r="M25" s="163"/>
      <c r="N25"/>
      <c r="O25"/>
      <c r="P25"/>
      <c r="Q25"/>
      <c r="R25"/>
      <c r="S25"/>
      <c r="T25"/>
      <c r="U25"/>
      <c r="V25"/>
      <c r="W25"/>
      <c r="X25"/>
      <c r="Y25"/>
      <c r="Z25"/>
      <c r="AA25"/>
      <c r="AB25"/>
      <c r="AC25"/>
    </row>
    <row r="26" spans="3:29" s="212" customFormat="1" ht="10" customHeight="1" x14ac:dyDescent="0.35">
      <c r="C26" s="214"/>
      <c r="D26" s="238"/>
      <c r="E26" s="215"/>
      <c r="F26" s="163"/>
      <c r="G26"/>
      <c r="H26"/>
      <c r="I26"/>
      <c r="J26" s="214"/>
      <c r="K26" s="238"/>
      <c r="L26" s="215"/>
      <c r="M26" s="163"/>
      <c r="N26"/>
      <c r="O26"/>
      <c r="P26"/>
      <c r="Q26"/>
      <c r="R26"/>
      <c r="S26"/>
      <c r="T26"/>
      <c r="U26"/>
      <c r="V26"/>
      <c r="W26"/>
      <c r="X26"/>
      <c r="Y26"/>
      <c r="Z26"/>
      <c r="AA26"/>
      <c r="AB26"/>
      <c r="AC26"/>
    </row>
    <row r="27" spans="3:29" s="212" customFormat="1" ht="21" customHeight="1" x14ac:dyDescent="0.35">
      <c r="C27" s="214" t="s">
        <v>396</v>
      </c>
      <c r="D27" s="238"/>
      <c r="E27" s="306"/>
      <c r="F27" s="163"/>
      <c r="G27"/>
      <c r="H27"/>
      <c r="I27"/>
      <c r="J27" s="214" t="s">
        <v>396</v>
      </c>
      <c r="K27" s="238"/>
      <c r="L27" s="306"/>
      <c r="M27" s="163"/>
      <c r="N27"/>
      <c r="O27"/>
      <c r="P27"/>
      <c r="Q27"/>
      <c r="R27"/>
      <c r="S27"/>
      <c r="T27"/>
      <c r="U27"/>
      <c r="V27"/>
      <c r="W27"/>
      <c r="X27"/>
      <c r="Y27"/>
      <c r="Z27"/>
      <c r="AA27"/>
      <c r="AB27"/>
      <c r="AC27"/>
    </row>
    <row r="28" spans="3:29" ht="10" customHeight="1" x14ac:dyDescent="0.35">
      <c r="C28" s="162"/>
      <c r="E28" s="215"/>
      <c r="F28" s="213"/>
      <c r="J28" s="162"/>
      <c r="L28" s="215"/>
      <c r="M28" s="213"/>
    </row>
    <row r="29" spans="3:29" ht="21" customHeight="1" thickBot="1" x14ac:dyDescent="0.4">
      <c r="C29" s="241" t="s">
        <v>285</v>
      </c>
      <c r="E29" s="308">
        <f>Qualifying_Index!D80</f>
        <v>0</v>
      </c>
      <c r="F29" s="163"/>
      <c r="J29" s="241" t="s">
        <v>285</v>
      </c>
      <c r="L29" s="308">
        <f>Qualifying_Index!G80</f>
        <v>0</v>
      </c>
      <c r="M29" s="163"/>
    </row>
    <row r="30" spans="3:29" ht="10" customHeight="1" thickBot="1" x14ac:dyDescent="0.4">
      <c r="C30" s="164"/>
      <c r="D30" s="169"/>
      <c r="E30" s="169"/>
      <c r="F30" s="165"/>
      <c r="J30" s="164"/>
      <c r="K30" s="169"/>
      <c r="L30" s="169"/>
      <c r="M30" s="165"/>
    </row>
    <row r="31" spans="3:29" ht="16" customHeight="1" thickBot="1" x14ac:dyDescent="0.4">
      <c r="J31" s="524" t="s">
        <v>492</v>
      </c>
      <c r="K31" s="524"/>
      <c r="L31" s="524"/>
      <c r="M31" s="277"/>
    </row>
    <row r="32" spans="3:29" ht="26.15" customHeight="1" x14ac:dyDescent="0.35">
      <c r="C32" s="517" t="s">
        <v>339</v>
      </c>
      <c r="D32" s="518"/>
      <c r="E32" s="518"/>
      <c r="F32" s="519"/>
      <c r="J32" s="311"/>
    </row>
    <row r="33" spans="3:6" ht="10" customHeight="1" x14ac:dyDescent="0.35">
      <c r="C33" s="162"/>
      <c r="F33" s="163"/>
    </row>
    <row r="34" spans="3:6" ht="21" customHeight="1" x14ac:dyDescent="0.35">
      <c r="C34" s="214" t="s">
        <v>341</v>
      </c>
      <c r="E34" s="307"/>
      <c r="F34" s="163"/>
    </row>
    <row r="35" spans="3:6" ht="10" customHeight="1" x14ac:dyDescent="0.35">
      <c r="C35" s="162"/>
      <c r="F35" s="163"/>
    </row>
    <row r="36" spans="3:6" ht="21" customHeight="1" x14ac:dyDescent="0.35">
      <c r="C36" s="214" t="s">
        <v>340</v>
      </c>
      <c r="E36" s="306"/>
      <c r="F36" s="163"/>
    </row>
    <row r="37" spans="3:6" ht="10" customHeight="1" thickBot="1" x14ac:dyDescent="0.4">
      <c r="C37" s="164"/>
      <c r="D37" s="169"/>
      <c r="E37" s="169"/>
      <c r="F37" s="165"/>
    </row>
    <row r="38" spans="3:6" ht="25" customHeight="1" x14ac:dyDescent="0.35">
      <c r="C38" s="323" t="s">
        <v>494</v>
      </c>
    </row>
    <row r="39" spans="3:6" ht="14.5" customHeight="1" x14ac:dyDescent="0.35"/>
    <row r="40" spans="3:6" ht="10" customHeight="1" x14ac:dyDescent="0.35"/>
    <row r="41" spans="3:6" ht="21" customHeight="1" x14ac:dyDescent="0.35"/>
    <row r="42" spans="3:6" ht="10" customHeight="1" x14ac:dyDescent="0.35"/>
    <row r="43" spans="3:6" ht="21" customHeight="1" x14ac:dyDescent="0.35"/>
    <row r="44" spans="3:6" ht="50.5" customHeight="1" x14ac:dyDescent="0.35"/>
    <row r="45" spans="3:6" ht="21" customHeight="1" x14ac:dyDescent="0.35"/>
    <row r="46" spans="3:6" ht="10" customHeight="1" x14ac:dyDescent="0.35"/>
    <row r="47" spans="3:6" ht="21" customHeight="1" x14ac:dyDescent="0.35"/>
    <row r="48" spans="3:6" ht="10" customHeight="1" x14ac:dyDescent="0.35"/>
    <row r="49" ht="10" customHeight="1" x14ac:dyDescent="0.35"/>
    <row r="50" ht="26.15" customHeight="1" x14ac:dyDescent="0.35"/>
    <row r="51" ht="30" customHeight="1" x14ac:dyDescent="0.35"/>
    <row r="52" ht="30" customHeight="1" x14ac:dyDescent="0.35"/>
    <row r="53" ht="10" customHeight="1" x14ac:dyDescent="0.35"/>
    <row r="54" ht="21" customHeight="1" x14ac:dyDescent="0.35"/>
    <row r="55" ht="10" customHeight="1" x14ac:dyDescent="0.35"/>
    <row r="56" ht="21" customHeight="1" x14ac:dyDescent="0.35"/>
    <row r="57" ht="30" customHeight="1" x14ac:dyDescent="0.35"/>
    <row r="58" ht="10" customHeight="1" x14ac:dyDescent="0.35"/>
    <row r="59" ht="21" customHeight="1" x14ac:dyDescent="0.35"/>
    <row r="60" ht="10" customHeight="1" x14ac:dyDescent="0.35"/>
    <row r="61" ht="21" customHeight="1" x14ac:dyDescent="0.35"/>
    <row r="62" ht="10" customHeight="1" x14ac:dyDescent="0.35"/>
    <row r="63" ht="21" customHeight="1" x14ac:dyDescent="0.35"/>
    <row r="64" ht="10" customHeight="1" x14ac:dyDescent="0.35"/>
    <row r="65" ht="21" customHeight="1" x14ac:dyDescent="0.35"/>
    <row r="66" ht="10" customHeight="1" x14ac:dyDescent="0.35"/>
    <row r="67" ht="21" customHeight="1" x14ac:dyDescent="0.35"/>
    <row r="68" ht="10" customHeight="1" x14ac:dyDescent="0.35"/>
    <row r="69" ht="21" customHeight="1" x14ac:dyDescent="0.35"/>
    <row r="70" ht="10" customHeight="1" x14ac:dyDescent="0.35"/>
    <row r="71" ht="21" customHeight="1" x14ac:dyDescent="0.35"/>
    <row r="72" ht="10" customHeight="1" x14ac:dyDescent="0.35"/>
    <row r="73" ht="21" customHeight="1" x14ac:dyDescent="0.35"/>
    <row r="74" ht="10" customHeight="1" x14ac:dyDescent="0.35"/>
    <row r="75" ht="10" customHeight="1" x14ac:dyDescent="0.35"/>
    <row r="76" ht="26.15" customHeight="1" x14ac:dyDescent="0.35"/>
    <row r="77" ht="30" customHeight="1" x14ac:dyDescent="0.35"/>
    <row r="78" ht="30" customHeight="1" x14ac:dyDescent="0.35"/>
    <row r="79" ht="10" customHeight="1" x14ac:dyDescent="0.35"/>
    <row r="80" ht="21" customHeight="1" x14ac:dyDescent="0.35"/>
    <row r="81" ht="10" customHeight="1" x14ac:dyDescent="0.35"/>
    <row r="82" ht="21" customHeight="1" x14ac:dyDescent="0.35"/>
    <row r="83" ht="10" customHeight="1" x14ac:dyDescent="0.35"/>
    <row r="84" ht="21" customHeight="1" x14ac:dyDescent="0.35"/>
    <row r="85" ht="10" customHeight="1" x14ac:dyDescent="0.35"/>
    <row r="86" ht="21" customHeight="1" x14ac:dyDescent="0.35"/>
    <row r="87" ht="10" customHeight="1" x14ac:dyDescent="0.35"/>
    <row r="88" ht="21" customHeight="1" x14ac:dyDescent="0.35"/>
    <row r="89" ht="10" customHeight="1" x14ac:dyDescent="0.35"/>
    <row r="90" ht="21" customHeight="1" x14ac:dyDescent="0.35"/>
    <row r="91" ht="10" customHeight="1" x14ac:dyDescent="0.35"/>
    <row r="92" ht="21" customHeight="1" x14ac:dyDescent="0.35"/>
    <row r="93" ht="10" customHeight="1" x14ac:dyDescent="0.35"/>
    <row r="94" ht="21" customHeight="1" x14ac:dyDescent="0.35"/>
    <row r="95" ht="10" customHeight="1" x14ac:dyDescent="0.35"/>
    <row r="98" ht="30" customHeight="1" x14ac:dyDescent="0.35"/>
    <row r="99" ht="30" customHeight="1" x14ac:dyDescent="0.35"/>
    <row r="100" ht="30" customHeight="1" x14ac:dyDescent="0.35"/>
    <row r="101" ht="30" customHeight="1" x14ac:dyDescent="0.35"/>
    <row r="102" ht="30" customHeight="1" x14ac:dyDescent="0.35"/>
    <row r="103" ht="30" customHeight="1" x14ac:dyDescent="0.35"/>
    <row r="104" ht="30" customHeight="1" x14ac:dyDescent="0.35"/>
    <row r="105" ht="30" customHeight="1" x14ac:dyDescent="0.35"/>
    <row r="106" ht="30" customHeight="1" x14ac:dyDescent="0.35"/>
    <row r="107" ht="30" customHeight="1" x14ac:dyDescent="0.35"/>
    <row r="108" ht="30" customHeight="1" x14ac:dyDescent="0.35"/>
    <row r="109" ht="30" customHeight="1" x14ac:dyDescent="0.35"/>
    <row r="110" ht="30" customHeight="1" x14ac:dyDescent="0.35"/>
    <row r="111" ht="30" customHeight="1" x14ac:dyDescent="0.35"/>
  </sheetData>
  <sheetProtection algorithmName="SHA-512" hashValue="VNjBgCgdRNoqQcUoW0bKpsXv9EOoEcjhnVeVsW/sKE52SOgkctZ+xlX3WA7Uieey7F9+wdixegvZNL+ZTyVRWg==" saltValue="07SZZjbqxxD1mf3ZPQZLkw==" spinCount="100000" sheet="1" objects="1" scenarios="1"/>
  <mergeCells count="7">
    <mergeCell ref="C6:M7"/>
    <mergeCell ref="B1:I1"/>
    <mergeCell ref="C32:F32"/>
    <mergeCell ref="C9:E10"/>
    <mergeCell ref="J12:M12"/>
    <mergeCell ref="C12:F12"/>
    <mergeCell ref="J31:L31"/>
  </mergeCells>
  <conditionalFormatting sqref="A1:B1 J1:N1">
    <cfRule type="cellIs" dxfId="4" priority="3" stopIfTrue="1" operator="equal">
      <formula>"Missing Info"</formula>
    </cfRule>
  </conditionalFormatting>
  <conditionalFormatting sqref="C38">
    <cfRule type="expression" dxfId="3" priority="1">
      <formula>IF($G$10="Yes",Fasle,TRUE)</formula>
    </cfRule>
  </conditionalFormatting>
  <conditionalFormatting sqref="C32:F37">
    <cfRule type="expression" dxfId="2" priority="2">
      <formula>IF($G$10="Yes",Fasle,TRUE)</formula>
    </cfRule>
  </conditionalFormatting>
  <dataValidations count="1">
    <dataValidation type="decimal" operator="greaterThanOrEqual" allowBlank="1" showInputMessage="1" showErrorMessage="1" sqref="E15 E17 E19 E21 E23 E25 E27 L15 L17 L19 L21 L23 L25 L27 E36" xr:uid="{15663452-0029-4944-814E-FEF29D59318E}">
      <formula1>0</formula1>
    </dataValidation>
  </dataValidations>
  <pageMargins left="0.7" right="0.7" top="0.75" bottom="0.75" header="0.3" footer="0.3"/>
  <pageSetup scale="50" orientation="portrait" r:id="rId1"/>
  <colBreaks count="1" manualBreakCount="1">
    <brk id="14"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2E4124-3912-429C-BA7C-2B1AB19FA5CD}">
          <x14:formula1>
            <xm:f>References!$A$4:$A$6</xm:f>
          </x14:formula1>
          <xm:sqref>G10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41CD-0BC6-4637-94C6-78A6BD31F3FD}">
  <sheetPr codeName="Sheet4">
    <tabColor rgb="FFFF0000"/>
  </sheetPr>
  <dimension ref="A1:AP116"/>
  <sheetViews>
    <sheetView showGridLines="0" topLeftCell="G1" zoomScaleNormal="100" workbookViewId="0">
      <selection activeCell="I11" sqref="I11"/>
    </sheetView>
  </sheetViews>
  <sheetFormatPr defaultColWidth="8.7265625" defaultRowHeight="14.15" customHeight="1" x14ac:dyDescent="0.35"/>
  <cols>
    <col min="1" max="1" width="9.54296875" style="181" bestFit="1" customWidth="1"/>
    <col min="2" max="2" width="9.54296875" style="181" customWidth="1"/>
    <col min="3" max="3" width="36.26953125" style="181" bestFit="1" customWidth="1"/>
    <col min="4" max="4" width="28.54296875" style="181" customWidth="1"/>
    <col min="5" max="5" width="27.1796875" style="181" bestFit="1" customWidth="1"/>
    <col min="6" max="6" width="31.81640625" style="181" bestFit="1" customWidth="1"/>
    <col min="7" max="7" width="31.81640625" style="181" customWidth="1"/>
    <col min="8" max="8" width="35.1796875" style="181" bestFit="1" customWidth="1"/>
    <col min="9" max="9" width="35.1796875" style="181" customWidth="1"/>
    <col min="10" max="10" width="27.453125" style="181" bestFit="1" customWidth="1"/>
    <col min="11" max="11" width="18" style="181" bestFit="1" customWidth="1"/>
    <col min="12" max="12" width="28.81640625" style="181" bestFit="1" customWidth="1"/>
    <col min="13" max="13" width="28.81640625" style="181" customWidth="1"/>
    <col min="14" max="14" width="21.81640625" style="181" bestFit="1" customWidth="1"/>
    <col min="15" max="15" width="27.7265625" style="181" customWidth="1"/>
    <col min="16" max="16" width="29.1796875" style="181" customWidth="1"/>
    <col min="17" max="17" width="21" style="181" customWidth="1"/>
    <col min="18" max="18" width="27.1796875" style="181" bestFit="1" customWidth="1"/>
    <col min="19" max="19" width="30.54296875" style="181" customWidth="1"/>
    <col min="20" max="20" width="33.54296875" style="181" bestFit="1" customWidth="1"/>
    <col min="21" max="21" width="33.54296875" style="181" customWidth="1"/>
    <col min="22" max="22" width="27.453125" style="181" bestFit="1" customWidth="1"/>
    <col min="23" max="24" width="27.453125" style="181" customWidth="1"/>
    <col min="25" max="25" width="36.26953125" style="181" bestFit="1" customWidth="1"/>
    <col min="26" max="28" width="36.26953125" style="181" customWidth="1"/>
    <col min="29" max="29" width="27.453125" style="181" bestFit="1" customWidth="1"/>
    <col min="30" max="30" width="35" style="181" bestFit="1" customWidth="1"/>
    <col min="31" max="34" width="15.54296875" style="181" customWidth="1"/>
    <col min="35" max="36" width="22.1796875" style="181" bestFit="1" customWidth="1"/>
    <col min="37" max="37" width="27.453125" style="181" customWidth="1"/>
    <col min="38" max="39" width="35" style="181" bestFit="1" customWidth="1"/>
    <col min="40" max="40" width="22.26953125" style="181" customWidth="1"/>
    <col min="41" max="41" width="27.453125" style="181" bestFit="1" customWidth="1"/>
    <col min="42" max="42" width="35" style="181" bestFit="1" customWidth="1"/>
    <col min="43" max="43" width="19.81640625" style="181" customWidth="1"/>
    <col min="44" max="44" width="19.1796875" style="181" customWidth="1"/>
    <col min="45" max="45" width="21.54296875" style="181" customWidth="1"/>
    <col min="46" max="46" width="18.81640625" style="181" customWidth="1"/>
    <col min="47" max="47" width="26.1796875" style="181" customWidth="1"/>
    <col min="48" max="48" width="27" style="181" customWidth="1"/>
    <col min="49" max="49" width="22.453125" style="181" customWidth="1"/>
    <col min="50" max="50" width="23.81640625" style="181" customWidth="1"/>
    <col min="51" max="51" width="19.1796875" style="181" customWidth="1"/>
    <col min="52" max="52" width="13.1796875" style="181" customWidth="1"/>
    <col min="53" max="53" width="10.81640625" style="181" customWidth="1"/>
    <col min="54" max="54" width="14.81640625" style="181" customWidth="1"/>
    <col min="55" max="55" width="13" style="181" customWidth="1"/>
    <col min="56" max="56" width="12.26953125" style="181" bestFit="1" customWidth="1"/>
    <col min="57" max="57" width="13.54296875" style="181" bestFit="1" customWidth="1"/>
    <col min="58" max="58" width="12.453125" style="181" customWidth="1"/>
    <col min="59" max="59" width="15.453125" style="181" customWidth="1"/>
    <col min="60" max="60" width="25.54296875" style="181" customWidth="1"/>
    <col min="61" max="61" width="40.81640625" style="181" customWidth="1"/>
    <col min="62" max="62" width="25.54296875" style="181" customWidth="1"/>
    <col min="63" max="63" width="53" style="181" customWidth="1"/>
    <col min="64" max="64" width="65.81640625" style="181" customWidth="1"/>
    <col min="65" max="65" width="46.453125" style="181" customWidth="1"/>
    <col min="66" max="66" width="51.7265625" style="181" customWidth="1"/>
    <col min="67" max="70" width="25.54296875" style="181" customWidth="1"/>
    <col min="71" max="71" width="27.81640625" style="181" bestFit="1" customWidth="1"/>
    <col min="72" max="72" width="27.26953125" style="181" bestFit="1" customWidth="1"/>
    <col min="73" max="73" width="26.7265625" style="181" bestFit="1" customWidth="1"/>
    <col min="74" max="75" width="26.7265625" style="181" customWidth="1"/>
    <col min="76" max="76" width="25.7265625" style="181" bestFit="1" customWidth="1"/>
    <col min="77" max="77" width="23.7265625" style="181" bestFit="1" customWidth="1"/>
    <col min="78" max="79" width="14.1796875" style="181" customWidth="1"/>
    <col min="80" max="80" width="22.1796875" style="181" customWidth="1"/>
    <col min="81" max="82" width="15.54296875" style="181" customWidth="1"/>
    <col min="83" max="83" width="15.453125" style="181" customWidth="1"/>
    <col min="84" max="84" width="11.1796875" style="181" customWidth="1"/>
    <col min="85" max="85" width="13" style="181" customWidth="1"/>
    <col min="86" max="86" width="8.7265625" style="181"/>
    <col min="87" max="87" width="15.54296875" style="181" customWidth="1"/>
    <col min="88" max="94" width="30.54296875" style="181" customWidth="1"/>
    <col min="95" max="99" width="20.54296875" style="181" customWidth="1"/>
    <col min="100" max="100" width="36.7265625" style="181" customWidth="1"/>
    <col min="101" max="102" width="20.54296875" style="181" customWidth="1"/>
    <col min="103" max="16384" width="8.7265625" style="181"/>
  </cols>
  <sheetData>
    <row r="1" spans="1:42" ht="14.15" customHeight="1" x14ac:dyDescent="0.35">
      <c r="A1" s="181" t="s">
        <v>356</v>
      </c>
      <c r="B1"/>
    </row>
    <row r="2" spans="1:42" ht="14.15" customHeight="1" x14ac:dyDescent="0.35">
      <c r="A2" s="181" t="s">
        <v>357</v>
      </c>
      <c r="B2"/>
      <c r="C2"/>
      <c r="K2"/>
      <c r="L2"/>
      <c r="M2"/>
    </row>
    <row r="3" spans="1:42" ht="14.15" customHeight="1" thickBot="1" x14ac:dyDescent="0.4">
      <c r="B3"/>
      <c r="C3"/>
      <c r="K3"/>
      <c r="L3"/>
      <c r="M3"/>
    </row>
    <row r="4" spans="1:42" ht="25" customHeight="1" thickBot="1" x14ac:dyDescent="0.6">
      <c r="B4" s="526" t="s">
        <v>114</v>
      </c>
      <c r="C4" s="527"/>
      <c r="D4" s="527"/>
      <c r="E4" s="527"/>
      <c r="F4" s="528"/>
      <c r="K4"/>
      <c r="L4"/>
      <c r="M4"/>
    </row>
    <row r="5" spans="1:42" ht="4" customHeight="1" x14ac:dyDescent="0.35">
      <c r="B5"/>
      <c r="AC5"/>
      <c r="AD5"/>
      <c r="AE5"/>
      <c r="AF5"/>
      <c r="AG5"/>
      <c r="AH5"/>
      <c r="AI5"/>
      <c r="AJ5"/>
      <c r="AK5"/>
      <c r="AL5"/>
      <c r="AM5"/>
      <c r="AN5"/>
      <c r="AO5"/>
      <c r="AP5"/>
    </row>
    <row r="6" spans="1:42" ht="14.15" customHeight="1" x14ac:dyDescent="0.35">
      <c r="A6"/>
      <c r="B6"/>
      <c r="C6" s="275" t="s">
        <v>289</v>
      </c>
      <c r="D6" s="275" t="s">
        <v>294</v>
      </c>
      <c r="AC6"/>
      <c r="AD6"/>
      <c r="AE6"/>
      <c r="AF6"/>
      <c r="AG6"/>
      <c r="AH6"/>
      <c r="AI6"/>
      <c r="AJ6"/>
      <c r="AK6"/>
      <c r="AL6"/>
      <c r="AM6"/>
      <c r="AN6"/>
      <c r="AO6"/>
      <c r="AP6"/>
    </row>
    <row r="7" spans="1:42" ht="14.15" customHeight="1" x14ac:dyDescent="0.35">
      <c r="A7"/>
      <c r="C7" s="353" t="b">
        <f>IF(OR('Site Information'!H6="Yes"),TRUE,FALSE)</f>
        <v>0</v>
      </c>
      <c r="D7" s="182" t="b">
        <f>IF('Site Information'!C6=References!A40,TRUE,FALSE)</f>
        <v>0</v>
      </c>
      <c r="AC7"/>
      <c r="AD7"/>
      <c r="AE7"/>
      <c r="AF7"/>
      <c r="AG7"/>
      <c r="AH7"/>
      <c r="AI7"/>
      <c r="AJ7"/>
      <c r="AK7"/>
      <c r="AL7"/>
      <c r="AM7"/>
      <c r="AN7"/>
      <c r="AO7"/>
      <c r="AP7"/>
    </row>
    <row r="8" spans="1:42" ht="14.15" customHeight="1" x14ac:dyDescent="0.35">
      <c r="A8"/>
      <c r="AC8"/>
      <c r="AD8"/>
      <c r="AE8"/>
      <c r="AF8"/>
      <c r="AG8"/>
      <c r="AH8"/>
      <c r="AI8"/>
      <c r="AJ8"/>
      <c r="AK8"/>
      <c r="AL8"/>
      <c r="AM8"/>
      <c r="AN8"/>
      <c r="AO8"/>
      <c r="AP8"/>
    </row>
    <row r="9" spans="1:42" ht="14.15" customHeight="1" x14ac:dyDescent="0.35">
      <c r="C9" s="275" t="s">
        <v>378</v>
      </c>
      <c r="D9"/>
      <c r="F9"/>
      <c r="AC9"/>
      <c r="AD9"/>
      <c r="AE9"/>
      <c r="AF9"/>
      <c r="AG9"/>
      <c r="AH9"/>
      <c r="AI9"/>
      <c r="AJ9"/>
      <c r="AK9"/>
      <c r="AL9"/>
      <c r="AM9"/>
      <c r="AN9"/>
      <c r="AO9"/>
      <c r="AP9"/>
    </row>
    <row r="10" spans="1:42" ht="14.15" customHeight="1" x14ac:dyDescent="0.35">
      <c r="C10" s="182" t="str">
        <f>'Site Information'!C14</f>
        <v>Select…</v>
      </c>
      <c r="F10"/>
      <c r="AC10"/>
      <c r="AD10"/>
      <c r="AE10"/>
      <c r="AF10"/>
      <c r="AG10"/>
      <c r="AH10"/>
      <c r="AI10"/>
      <c r="AJ10"/>
      <c r="AK10"/>
      <c r="AL10"/>
      <c r="AM10"/>
      <c r="AN10"/>
      <c r="AO10"/>
      <c r="AP10"/>
    </row>
    <row r="11" spans="1:42" ht="14.15" customHeight="1" x14ac:dyDescent="0.35">
      <c r="B11"/>
      <c r="C11" s="275" t="s">
        <v>326</v>
      </c>
      <c r="D11" s="275" t="s">
        <v>361</v>
      </c>
      <c r="E11" s="275" t="s">
        <v>362</v>
      </c>
      <c r="F11" s="275" t="s">
        <v>363</v>
      </c>
      <c r="G11"/>
      <c r="AC11"/>
      <c r="AD11"/>
      <c r="AE11"/>
      <c r="AF11"/>
      <c r="AG11"/>
      <c r="AH11"/>
      <c r="AI11"/>
      <c r="AJ11"/>
      <c r="AK11"/>
      <c r="AL11"/>
      <c r="AM11"/>
      <c r="AN11"/>
      <c r="AO11"/>
      <c r="AP11"/>
    </row>
    <row r="12" spans="1:42" ht="14.15" customHeight="1" x14ac:dyDescent="0.35">
      <c r="B12"/>
      <c r="C12" s="182" t="b">
        <f>IF(OR(D12=TRUE,E12=TRUE,F12=TRUE,C10=References!A29),TRUE,FALSE)</f>
        <v>0</v>
      </c>
      <c r="D12" s="182" t="b">
        <f>IF(OR('Site Information'!H14=References!$C$26,'Site Information'!H14=References!$C$31),FALSE,TRUE)</f>
        <v>0</v>
      </c>
      <c r="E12" s="182" t="b">
        <f>IF(OR('Site Information'!H15=References!$C$26,'Site Information'!H15=References!$C$31),FALSE,TRUE)</f>
        <v>0</v>
      </c>
      <c r="F12" s="182" t="b">
        <f>IF(OR('Site Information'!H16=References!$C$26,'Site Information'!H16=References!$C$31),FALSE,TRUE)</f>
        <v>0</v>
      </c>
      <c r="G12"/>
      <c r="AC12" s="210"/>
    </row>
    <row r="13" spans="1:42" ht="14.15" customHeight="1" x14ac:dyDescent="0.35">
      <c r="D13"/>
      <c r="E13"/>
      <c r="F13"/>
      <c r="G13"/>
      <c r="AC13" s="210"/>
    </row>
    <row r="14" spans="1:42" s="246" customFormat="1" ht="14.15" customHeight="1" x14ac:dyDescent="0.35">
      <c r="C14" s="275" t="s">
        <v>484</v>
      </c>
      <c r="D14" s="275" t="s">
        <v>218</v>
      </c>
      <c r="E14" s="275" t="s">
        <v>417</v>
      </c>
      <c r="AC14"/>
      <c r="AD14"/>
      <c r="AE14"/>
      <c r="AF14"/>
      <c r="AG14"/>
      <c r="AH14"/>
      <c r="AI14"/>
      <c r="AJ14"/>
    </row>
    <row r="15" spans="1:42" ht="14.15" customHeight="1" x14ac:dyDescent="0.35">
      <c r="C15" s="182" t="b">
        <f>IF('Site Information'!C12="Yes", TRUE,FALSE)</f>
        <v>0</v>
      </c>
      <c r="D15" s="182" t="str">
        <f>'Site Information'!C8</f>
        <v>Select…</v>
      </c>
      <c r="E15" s="182" t="str">
        <f>'Site Information'!H10</f>
        <v>Select…</v>
      </c>
      <c r="G15"/>
      <c r="AC15"/>
      <c r="AD15"/>
      <c r="AE15"/>
      <c r="AF15"/>
      <c r="AG15"/>
      <c r="AH15"/>
      <c r="AI15"/>
      <c r="AJ15"/>
    </row>
    <row r="16" spans="1:42" ht="14.15" customHeight="1" x14ac:dyDescent="0.35">
      <c r="B16"/>
      <c r="G16"/>
      <c r="AC16"/>
      <c r="AD16"/>
      <c r="AE16"/>
      <c r="AF16"/>
      <c r="AG16"/>
      <c r="AH16"/>
      <c r="AI16"/>
      <c r="AJ16"/>
    </row>
    <row r="17" spans="2:39" ht="14.15" customHeight="1" thickBot="1" x14ac:dyDescent="0.4">
      <c r="B17"/>
      <c r="G17"/>
      <c r="H17" s="393"/>
      <c r="I17" s="393"/>
      <c r="J17" s="393"/>
      <c r="K17" s="393"/>
      <c r="L17" s="393"/>
      <c r="M17" s="393"/>
      <c r="N17" s="393"/>
      <c r="AC17"/>
      <c r="AD17"/>
      <c r="AE17"/>
      <c r="AF17"/>
      <c r="AG17"/>
      <c r="AH17"/>
      <c r="AI17"/>
      <c r="AJ17"/>
    </row>
    <row r="18" spans="2:39" ht="14.15" customHeight="1" thickBot="1" x14ac:dyDescent="0.4">
      <c r="B18"/>
      <c r="C18" s="275" t="s">
        <v>310</v>
      </c>
      <c r="D18" s="276" t="s">
        <v>293</v>
      </c>
      <c r="E18" s="275" t="s">
        <v>631</v>
      </c>
      <c r="F18" s="275" t="s">
        <v>632</v>
      </c>
      <c r="G18" s="275" t="s">
        <v>577</v>
      </c>
      <c r="H18" s="293" t="s">
        <v>637</v>
      </c>
      <c r="I18" s="293" t="s">
        <v>635</v>
      </c>
      <c r="J18" s="293" t="s">
        <v>648</v>
      </c>
      <c r="K18" s="293" t="s">
        <v>633</v>
      </c>
      <c r="L18" s="293" t="s">
        <v>312</v>
      </c>
      <c r="M18" s="293" t="s">
        <v>565</v>
      </c>
      <c r="N18" s="293" t="s">
        <v>546</v>
      </c>
      <c r="AF18"/>
      <c r="AG18"/>
      <c r="AH18"/>
      <c r="AI18"/>
      <c r="AJ18"/>
      <c r="AK18"/>
      <c r="AL18"/>
      <c r="AM18"/>
    </row>
    <row r="19" spans="2:39" ht="14.15" customHeight="1" thickBot="1" x14ac:dyDescent="0.4">
      <c r="B19"/>
      <c r="C19" s="220" t="str">
        <f>IF(SUM(F43:I43)&gt;=2,"Yes","No")</f>
        <v>No</v>
      </c>
      <c r="D19" s="268">
        <f>IF(OR(AND(D7=TRUE,V39="Standard",C7=TRUE,C12=TRUE)),References!E9,IF(AND(D7=TRUE,C12=TRUE,V39="Standard"),References!E10,IF(AND(D7=TRUE,C12=TRUE,V39="Mixed",M57=TRUE),References!E10,References!E11)))</f>
        <v>0.5</v>
      </c>
      <c r="E19" s="392">
        <f>IF(S57=0,0,IF(D19=References!$J$4,References!$J$5,IF(D19=References!$I$4,References!$I$5,References!$H$5)))</f>
        <v>0</v>
      </c>
      <c r="F19" s="392">
        <f>IF(T57=0,0,IF(AND(D15=References!C36,D7=FALSE),0,IF(D19=References!$J$4,References!$J$8,IF(D19=References!$I$4,References!$I$8,References!$H$8))))</f>
        <v>0</v>
      </c>
      <c r="G19" s="392">
        <f>IF(D15=References!C42,References!H15,IF(C15=TRUE,D80+(MIN(G80,(D80*0.1))),D80))</f>
        <v>0</v>
      </c>
      <c r="H19" s="278" t="str">
        <f>IFERROR(IF(OR(D19="DNQ",C19="No"),"DNQ",((S57*E19)+(T57*F19))),0)</f>
        <v>DNQ</v>
      </c>
      <c r="I19" s="278">
        <f>IF(W39="Level 2",MIN(References!H12,D83),IF(W39="DCFC",MIN(D83,References!I12),MIN(D83,References!H12+References!I12)))</f>
        <v>0</v>
      </c>
      <c r="J19" s="278">
        <f>MIN(H19,G19)</f>
        <v>0</v>
      </c>
      <c r="K19" s="278"/>
      <c r="L19" s="278">
        <f>IF(E15=References!$C$53,0,IF(J19&lt;0,0,J19)+K19)</f>
        <v>0</v>
      </c>
      <c r="M19" s="278">
        <f>MIN(D83,I19)</f>
        <v>0</v>
      </c>
      <c r="N19" s="278">
        <f>D86-M19</f>
        <v>0</v>
      </c>
      <c r="AF19"/>
      <c r="AG19"/>
    </row>
    <row r="20" spans="2:39" ht="14.15" customHeight="1" x14ac:dyDescent="0.35">
      <c r="B20"/>
      <c r="E20"/>
      <c r="G20"/>
      <c r="L20"/>
      <c r="AC20" s="210"/>
    </row>
    <row r="21" spans="2:39" ht="14.15" customHeight="1" x14ac:dyDescent="0.35">
      <c r="B21"/>
      <c r="G21"/>
      <c r="AC21" s="210"/>
    </row>
    <row r="22" spans="2:39" ht="14.15" customHeight="1" x14ac:dyDescent="0.35">
      <c r="B22"/>
      <c r="D22"/>
      <c r="E22"/>
      <c r="G22"/>
      <c r="H22" s="368"/>
      <c r="AC22" s="210"/>
    </row>
    <row r="23" spans="2:39" ht="14.15" customHeight="1" x14ac:dyDescent="0.35">
      <c r="B23"/>
      <c r="D23"/>
      <c r="E23"/>
      <c r="F23"/>
      <c r="G23"/>
      <c r="AC23" s="210"/>
    </row>
    <row r="24" spans="2:39" ht="14.15" customHeight="1" x14ac:dyDescent="0.35">
      <c r="B24"/>
      <c r="D24"/>
      <c r="F24"/>
      <c r="G24"/>
      <c r="AC24" s="210"/>
    </row>
    <row r="25" spans="2:39" ht="14.15" customHeight="1" x14ac:dyDescent="0.35">
      <c r="B25"/>
      <c r="D25"/>
      <c r="E25" s="210"/>
      <c r="F25"/>
      <c r="G25"/>
      <c r="AC25" s="210"/>
    </row>
    <row r="26" spans="2:39" ht="14.15" customHeight="1" x14ac:dyDescent="0.35">
      <c r="B26"/>
      <c r="F26"/>
      <c r="G26"/>
      <c r="AC26" s="210"/>
    </row>
    <row r="27" spans="2:39" ht="14.15" customHeight="1" x14ac:dyDescent="0.35">
      <c r="B27"/>
      <c r="F27"/>
      <c r="G27"/>
      <c r="H27"/>
      <c r="I27"/>
      <c r="J27"/>
      <c r="K27"/>
      <c r="M27"/>
      <c r="N27"/>
      <c r="O27" s="218"/>
      <c r="P27"/>
      <c r="Q27"/>
      <c r="R27"/>
      <c r="AC27" s="210"/>
    </row>
    <row r="28" spans="2:39" ht="14.15" customHeight="1" x14ac:dyDescent="0.35">
      <c r="B28"/>
      <c r="C28"/>
      <c r="D28"/>
      <c r="E28"/>
      <c r="F28"/>
      <c r="G28"/>
      <c r="H28"/>
      <c r="I28"/>
      <c r="J28"/>
      <c r="K28"/>
      <c r="N28"/>
      <c r="O28" s="218"/>
      <c r="P28"/>
      <c r="Q28"/>
      <c r="R28"/>
      <c r="AC28" s="210"/>
    </row>
    <row r="29" spans="2:39" ht="14.15" customHeight="1" x14ac:dyDescent="0.35">
      <c r="B29"/>
      <c r="D29"/>
      <c r="E29"/>
      <c r="F29"/>
      <c r="G29"/>
      <c r="H29"/>
      <c r="I29"/>
      <c r="J29"/>
      <c r="K29"/>
      <c r="N29"/>
      <c r="O29" s="218"/>
      <c r="P29"/>
      <c r="Q29"/>
      <c r="R29"/>
      <c r="AC29" s="210"/>
    </row>
    <row r="30" spans="2:39" ht="14.15" customHeight="1" x14ac:dyDescent="0.35">
      <c r="B30"/>
      <c r="G30"/>
      <c r="H30"/>
      <c r="I30"/>
      <c r="J30"/>
      <c r="K30"/>
      <c r="N30"/>
      <c r="O30" s="218"/>
      <c r="P30" s="219"/>
      <c r="AC30" s="210"/>
    </row>
    <row r="31" spans="2:39" ht="14.15" customHeight="1" x14ac:dyDescent="0.35">
      <c r="B31"/>
      <c r="G31"/>
      <c r="H31"/>
      <c r="I31"/>
      <c r="J31"/>
      <c r="K31"/>
      <c r="N31"/>
      <c r="O31" s="218"/>
      <c r="P31" s="219"/>
      <c r="AC31" s="210"/>
    </row>
    <row r="32" spans="2:39" ht="14.15" customHeight="1" x14ac:dyDescent="0.35">
      <c r="B32"/>
      <c r="G32"/>
      <c r="H32"/>
      <c r="I32"/>
      <c r="J32"/>
      <c r="K32"/>
      <c r="N32"/>
      <c r="O32" s="218"/>
      <c r="P32" s="219"/>
      <c r="AC32" s="210"/>
    </row>
    <row r="33" spans="2:29" ht="14.15" customHeight="1" x14ac:dyDescent="0.35">
      <c r="B33"/>
      <c r="C33"/>
      <c r="D33"/>
      <c r="E33"/>
      <c r="F33"/>
      <c r="G33"/>
      <c r="H33"/>
      <c r="I33"/>
      <c r="J33"/>
      <c r="K33"/>
      <c r="N33"/>
      <c r="O33" s="218"/>
      <c r="P33" s="219"/>
      <c r="AC33" s="210"/>
    </row>
    <row r="34" spans="2:29" ht="14.15" customHeight="1" thickBot="1" x14ac:dyDescent="0.4">
      <c r="B34"/>
      <c r="C34"/>
      <c r="D34"/>
      <c r="E34"/>
      <c r="F34"/>
      <c r="G34"/>
      <c r="H34"/>
      <c r="I34"/>
      <c r="J34"/>
      <c r="K34"/>
      <c r="N34"/>
      <c r="O34" s="218"/>
      <c r="P34" s="219"/>
      <c r="AC34" s="210"/>
    </row>
    <row r="35" spans="2:29" ht="25" customHeight="1" thickBot="1" x14ac:dyDescent="0.6">
      <c r="B35" s="529" t="s">
        <v>432</v>
      </c>
      <c r="C35" s="530"/>
      <c r="D35" s="530"/>
      <c r="E35" s="530"/>
      <c r="F35" s="530"/>
      <c r="G35" s="530"/>
      <c r="H35" s="530"/>
      <c r="I35" s="530"/>
      <c r="J35" s="530"/>
      <c r="K35" s="530"/>
      <c r="L35" s="530"/>
      <c r="M35" s="530"/>
      <c r="N35" s="530"/>
      <c r="O35" s="530"/>
      <c r="P35" s="530"/>
      <c r="Q35" s="530"/>
      <c r="R35" s="530"/>
      <c r="S35" s="530"/>
      <c r="T35" s="530"/>
      <c r="U35" s="530"/>
      <c r="V35" s="531"/>
      <c r="AC35" s="210"/>
    </row>
    <row r="36" spans="2:29" customFormat="1" ht="4" customHeight="1" x14ac:dyDescent="0.35"/>
    <row r="37" spans="2:29" ht="14.15" customHeight="1" x14ac:dyDescent="0.35">
      <c r="B37"/>
      <c r="C37" s="525" t="s">
        <v>401</v>
      </c>
      <c r="D37" s="525" t="s">
        <v>237</v>
      </c>
      <c r="E37" s="525" t="s">
        <v>290</v>
      </c>
      <c r="F37" s="534" t="s">
        <v>404</v>
      </c>
      <c r="G37" s="534"/>
      <c r="H37" s="534"/>
      <c r="I37" s="534"/>
      <c r="J37" s="525" t="s">
        <v>291</v>
      </c>
      <c r="K37" s="534" t="s">
        <v>399</v>
      </c>
      <c r="L37" s="534"/>
      <c r="M37" s="534"/>
      <c r="N37" s="534"/>
      <c r="O37" s="525" t="s">
        <v>455</v>
      </c>
      <c r="P37" s="525" t="s">
        <v>456</v>
      </c>
      <c r="Q37" s="525" t="s">
        <v>457</v>
      </c>
      <c r="R37" s="525" t="s">
        <v>458</v>
      </c>
      <c r="S37" s="537" t="s">
        <v>459</v>
      </c>
      <c r="T37" s="525" t="s">
        <v>445</v>
      </c>
      <c r="U37" s="525" t="s">
        <v>444</v>
      </c>
      <c r="V37" s="525" t="s">
        <v>446</v>
      </c>
      <c r="W37" s="525" t="s">
        <v>447</v>
      </c>
      <c r="X37" s="525" t="s">
        <v>671</v>
      </c>
      <c r="AC37" s="210"/>
    </row>
    <row r="38" spans="2:29" ht="14.15" customHeight="1" x14ac:dyDescent="0.35">
      <c r="B38"/>
      <c r="C38" s="525"/>
      <c r="D38" s="525"/>
      <c r="E38" s="525"/>
      <c r="F38" s="243" t="s">
        <v>355</v>
      </c>
      <c r="G38" s="243" t="s">
        <v>354</v>
      </c>
      <c r="H38" s="243" t="s">
        <v>441</v>
      </c>
      <c r="I38" s="243" t="s">
        <v>358</v>
      </c>
      <c r="J38" s="525"/>
      <c r="K38" s="243" t="s">
        <v>355</v>
      </c>
      <c r="L38" s="243" t="s">
        <v>354</v>
      </c>
      <c r="M38" s="243" t="s">
        <v>441</v>
      </c>
      <c r="N38" s="243" t="s">
        <v>358</v>
      </c>
      <c r="O38" s="525"/>
      <c r="P38" s="525"/>
      <c r="Q38" s="525"/>
      <c r="R38" s="525"/>
      <c r="S38" s="538"/>
      <c r="T38" s="525"/>
      <c r="U38" s="525"/>
      <c r="V38" s="525"/>
      <c r="W38" s="525"/>
      <c r="X38" s="525"/>
      <c r="AC38" s="210"/>
    </row>
    <row r="39" spans="2:29" ht="14.15" customHeight="1" x14ac:dyDescent="0.35">
      <c r="B39"/>
      <c r="C39" s="182" t="s">
        <v>338</v>
      </c>
      <c r="D39" s="182" t="str">
        <f>IF(OR('EV Supply Equipment Worksheet'!E18=References!$C$20,'EV Supply Equipment Worksheet'!E18=""),"",'EV Supply Equipment Worksheet'!E18)</f>
        <v/>
      </c>
      <c r="E39" s="182">
        <f>'EV Supply Equipment Worksheet'!F18</f>
        <v>0</v>
      </c>
      <c r="F39" s="182">
        <f>'EV Supply Equipment Worksheet'!G18</f>
        <v>0</v>
      </c>
      <c r="G39" s="182">
        <f>'EV Supply Equipment Worksheet'!H18</f>
        <v>0</v>
      </c>
      <c r="H39" s="182">
        <f>'EV Supply Equipment Worksheet'!I18</f>
        <v>0</v>
      </c>
      <c r="I39" s="182">
        <f>'EV Supply Equipment Worksheet'!J18</f>
        <v>0</v>
      </c>
      <c r="J39" s="353">
        <f>IF('EV Supply Equipment Worksheet'!L18=References!$A$6,E39,SUM(F39:I39)*E39)</f>
        <v>0</v>
      </c>
      <c r="K39" s="182">
        <f>'EV Supply Equipment Worksheet'!M18</f>
        <v>0</v>
      </c>
      <c r="L39" s="182">
        <f>'EV Supply Equipment Worksheet'!N18</f>
        <v>0</v>
      </c>
      <c r="M39" s="182">
        <f>'EV Supply Equipment Worksheet'!O18</f>
        <v>0</v>
      </c>
      <c r="N39" s="182">
        <f>'EV Supply Equipment Worksheet'!P18</f>
        <v>0</v>
      </c>
      <c r="O39" s="182">
        <f>F39*K39+G39*L39+M39*H39</f>
        <v>0</v>
      </c>
      <c r="P39" s="182">
        <f>N39*I39</f>
        <v>0</v>
      </c>
      <c r="Q39" s="182">
        <f>IFERROR(O39*E39,"")</f>
        <v>0</v>
      </c>
      <c r="R39" s="182">
        <f>P39*E39</f>
        <v>0</v>
      </c>
      <c r="S39" s="182">
        <f>R39+Q39</f>
        <v>0</v>
      </c>
      <c r="T39" s="242" t="str">
        <f>IF(D39="","",IF(AND(I39&gt;=1,OR(G39&gt;=1,F39&gt;=1,H39&gt;=1)),References!$C$17,IF(I39&gt;=1,References!$C$16,References!$C$15)))</f>
        <v/>
      </c>
      <c r="U39" s="242" t="str">
        <f>IF(AND(D39=References!$C$21,I39&gt;=1,OR(F39&gt;=1,G39&gt;=1)),References!$C$9,IF(AND(D39=References!$C$21,I39&gt;=1,G39=0,F39=0),References!$C$6,IF(AND(D39=References!$C$21,I39=0,OR(F39&gt;=1,G39&gt;=1)),References!$C$7,IF(AND(D39=References!$C$22,I39&gt;=1,H39&gt;=1),References!$C$8,IF(AND(D39=References!$C$22,I39&gt;=1,H39=0),References!$C$4,IF(AND(D39=References!$C$22,I39=0,H39&gt;=1),References!$C$5,""))))))</f>
        <v/>
      </c>
      <c r="V39" s="541" t="str">
        <f>IF(AND(T39="",T40=""),"",IF(AND(T39="Standard",T40="Standard",T41="Standard",T42="Standard"),"Standard",IF(AND(T39="NACS",T40="NACS",T41="NACS",T42="NACS"),"NACS",IF(AND(OR(T39="Standard",T40="Standard",T41="Standard",T42="Standard"),OR(T39="NACS",T40="NACS",T41="NACS",T42="NACS")),"Mixed",IF(AND(OR(T39="NACS",T40="NACS",T41="NACS",T42="NACS"),OR(T39="",T40="",T41="",T42="")),"NACS",IF(AND(OR(T39="Standard",T40="Standard",T41="Standard",T42="Standard"),OR(T39="",T40="",T41="",T42="")),"Standard","Mixed"))))))</f>
        <v/>
      </c>
      <c r="W39" s="541" t="b">
        <f>IF(AND(OR(LEFT(U39,4)=References!$C$21,LEFT(U40,4)=References!$C$21,LEFT(U41,4)=References!$C$21,LEFT(U42,4)=References!$C$21),OR(LEFT(U39,2)="L2",LEFT(U40,2)="L2",LEFT(U41,2)="L2",LEFT(U42,2)="L2")),"Colocated",IF(AND(OR(LEFT(U39,4)=References!$C$21,LEFT(U40,4)=References!$C$21,LEFT(U41,4)=References!$C$21,LEFT(U42,4)=References!$C$21),OR(U39="",U40="",U41="",U42="")),"DCFC",IF(AND(OR(LEFT(U39,2)="L2",LEFT(U40,2)="L2",LEFT(U41,2)="L2",LEFT(U42,2)="L2"),OR(U39="",U40="",U41="",U42="")),"Level 2")))</f>
        <v>0</v>
      </c>
      <c r="X39" s="182" t="b">
        <f>IF(AND(D39=References!$C$21,'EV Supply Equipment Worksheet'!Q18&lt;100),FALSE,TRUE)</f>
        <v>1</v>
      </c>
      <c r="AC39" s="210"/>
    </row>
    <row r="40" spans="2:29" ht="14.15" customHeight="1" x14ac:dyDescent="0.35">
      <c r="B40"/>
      <c r="C40" s="182" t="s">
        <v>337</v>
      </c>
      <c r="D40" s="182" t="str">
        <f>IF(OR('EV Supply Equipment Worksheet'!E20=References!$C$20,'EV Supply Equipment Worksheet'!E20=""),"",'EV Supply Equipment Worksheet'!E20)</f>
        <v/>
      </c>
      <c r="E40" s="182">
        <f>'EV Supply Equipment Worksheet'!F20</f>
        <v>0</v>
      </c>
      <c r="F40" s="182">
        <f>'EV Supply Equipment Worksheet'!G20</f>
        <v>0</v>
      </c>
      <c r="G40" s="182">
        <f>'EV Supply Equipment Worksheet'!H20</f>
        <v>0</v>
      </c>
      <c r="H40" s="182">
        <f>'EV Supply Equipment Worksheet'!I20</f>
        <v>0</v>
      </c>
      <c r="I40" s="182">
        <f>'EV Supply Equipment Worksheet'!J20</f>
        <v>0</v>
      </c>
      <c r="J40" s="353">
        <f>IF('EV Supply Equipment Worksheet'!L20=References!$A$6,E40,SUM(F40:I40)*E40)</f>
        <v>0</v>
      </c>
      <c r="K40" s="182">
        <f>'EV Supply Equipment Worksheet'!M20</f>
        <v>0</v>
      </c>
      <c r="L40" s="182">
        <f>'EV Supply Equipment Worksheet'!N20</f>
        <v>0</v>
      </c>
      <c r="M40" s="182">
        <f>'EV Supply Equipment Worksheet'!O20</f>
        <v>0</v>
      </c>
      <c r="N40" s="182">
        <f>'EV Supply Equipment Worksheet'!P20</f>
        <v>0</v>
      </c>
      <c r="O40" s="182">
        <f t="shared" ref="O40:O42" si="0">F40*K40+G40*L40+M40*H40</f>
        <v>0</v>
      </c>
      <c r="P40" s="182">
        <f t="shared" ref="P40:P42" si="1">N40*I40</f>
        <v>0</v>
      </c>
      <c r="Q40" s="182">
        <f t="shared" ref="Q40:Q42" si="2">IFERROR(O40*E40,"")</f>
        <v>0</v>
      </c>
      <c r="R40" s="182">
        <f t="shared" ref="R40:R42" si="3">P40*E40</f>
        <v>0</v>
      </c>
      <c r="S40" s="182">
        <f t="shared" ref="S40:S42" si="4">R40+Q40</f>
        <v>0</v>
      </c>
      <c r="T40" s="242" t="str">
        <f>IF(D40="","",IF(AND(I40&gt;=1,OR(G40&gt;=1,F40&gt;=1,H40&gt;=1)),References!$C$17,IF(I40&gt;=1,References!$C$16,References!$C$15)))</f>
        <v/>
      </c>
      <c r="U40" s="242" t="str">
        <f>IF(AND(D40=References!$C$21,I40&gt;=1,OR(F40&gt;=1,G40&gt;=1)),References!$C$9,IF(AND(D40=References!$C$21,I40&gt;=1,G40=0,F40=0),References!$C$6,IF(AND(D40=References!$C$21,I40=0,OR(F40&gt;=1,G40&gt;=1)),References!$C$7,IF(AND(D40=References!$C$22,I40&gt;=1,H40&gt;=1),References!$C$8,IF(AND(D40=References!$C$22,I40&gt;=1,H40=0),References!$C$4,IF(AND(D40=References!$C$22,I40=0,H40&gt;=1),References!$C$5,""))))))</f>
        <v/>
      </c>
      <c r="V40" s="541"/>
      <c r="W40" s="541"/>
      <c r="X40" s="182" t="b">
        <f>IF(AND(D40=References!$C$21,'EV Supply Equipment Worksheet'!Q20&lt;100),FALSE,TRUE)</f>
        <v>1</v>
      </c>
      <c r="AC40" s="210"/>
    </row>
    <row r="41" spans="2:29" ht="14.15" customHeight="1" x14ac:dyDescent="0.35">
      <c r="B41"/>
      <c r="C41" s="182" t="s">
        <v>439</v>
      </c>
      <c r="D41" s="182" t="str">
        <f>IF(OR('EV Supply Equipment Worksheet'!E22=References!$C$20,'EV Supply Equipment Worksheet'!E22=""),"",'EV Supply Equipment Worksheet'!E22)</f>
        <v/>
      </c>
      <c r="E41" s="182">
        <f>'EV Supply Equipment Worksheet'!F22</f>
        <v>0</v>
      </c>
      <c r="F41" s="182">
        <f>'EV Supply Equipment Worksheet'!G22</f>
        <v>0</v>
      </c>
      <c r="G41" s="182">
        <f>'EV Supply Equipment Worksheet'!H22</f>
        <v>0</v>
      </c>
      <c r="H41" s="182">
        <f>'EV Supply Equipment Worksheet'!I22</f>
        <v>0</v>
      </c>
      <c r="I41" s="182">
        <f>'EV Supply Equipment Worksheet'!J22</f>
        <v>0</v>
      </c>
      <c r="J41" s="353">
        <f>IF('EV Supply Equipment Worksheet'!L22=References!$A$6,E41,SUM(F41:I41)*E41)</f>
        <v>0</v>
      </c>
      <c r="K41" s="182">
        <f>'EV Supply Equipment Worksheet'!M22</f>
        <v>0</v>
      </c>
      <c r="L41" s="182">
        <f>'EV Supply Equipment Worksheet'!N22</f>
        <v>0</v>
      </c>
      <c r="M41" s="182">
        <f>'EV Supply Equipment Worksheet'!O22</f>
        <v>0</v>
      </c>
      <c r="N41" s="182">
        <f>'EV Supply Equipment Worksheet'!P22</f>
        <v>0</v>
      </c>
      <c r="O41" s="182">
        <f t="shared" si="0"/>
        <v>0</v>
      </c>
      <c r="P41" s="182">
        <f t="shared" si="1"/>
        <v>0</v>
      </c>
      <c r="Q41" s="182">
        <f t="shared" si="2"/>
        <v>0</v>
      </c>
      <c r="R41" s="182">
        <f t="shared" si="3"/>
        <v>0</v>
      </c>
      <c r="S41" s="182">
        <f t="shared" si="4"/>
        <v>0</v>
      </c>
      <c r="T41" s="242" t="str">
        <f>IF(D41="","",IF(AND(I41&gt;=1,OR(G41&gt;=1,F41&gt;=1,H41&gt;=1)),References!$C$17,IF(I41&gt;=1,References!$C$16,References!$C$15)))</f>
        <v/>
      </c>
      <c r="U41" s="242" t="str">
        <f>IF(AND(D41=References!$C$21,I41&gt;=1,OR(F41&gt;=1,G41&gt;=1)),References!$C$9,IF(AND(D41=References!$C$21,I41&gt;=1,G41=0,F41=0),References!$C$6,IF(AND(D41=References!$C$21,I41=0,OR(F41&gt;=1,G41&gt;=1)),References!$C$7,IF(AND(D41=References!$C$22,I41&gt;=1,H41&gt;=1),References!$C$8,IF(AND(D41=References!$C$22,I41&gt;=1,H41=0),References!$C$4,IF(AND(D41=References!$C$22,I41=0,H41&gt;=1),References!$C$5,""))))))</f>
        <v/>
      </c>
      <c r="V41" s="541"/>
      <c r="W41" s="541"/>
      <c r="X41" s="182" t="b">
        <f>IF(AND(D41=References!$C$21,'EV Supply Equipment Worksheet'!Q22&lt;100),FALSE,TRUE)</f>
        <v>1</v>
      </c>
      <c r="AC41" s="210"/>
    </row>
    <row r="42" spans="2:29" ht="14.15" customHeight="1" x14ac:dyDescent="0.35">
      <c r="B42"/>
      <c r="C42" s="182" t="s">
        <v>440</v>
      </c>
      <c r="D42" s="182" t="str">
        <f>IF(OR('EV Supply Equipment Worksheet'!E24=References!$C$20,'EV Supply Equipment Worksheet'!E24=""),"",'EV Supply Equipment Worksheet'!E24)</f>
        <v/>
      </c>
      <c r="E42" s="182">
        <f>'EV Supply Equipment Worksheet'!F24</f>
        <v>0</v>
      </c>
      <c r="F42" s="182">
        <f>'EV Supply Equipment Worksheet'!G24</f>
        <v>0</v>
      </c>
      <c r="G42" s="182">
        <f>'EV Supply Equipment Worksheet'!H24</f>
        <v>0</v>
      </c>
      <c r="H42" s="182">
        <f>'EV Supply Equipment Worksheet'!I24</f>
        <v>0</v>
      </c>
      <c r="I42" s="182">
        <f>'EV Supply Equipment Worksheet'!J24</f>
        <v>0</v>
      </c>
      <c r="J42" s="353">
        <f>IF('EV Supply Equipment Worksheet'!L24=References!$A$6,E42,SUM(F42:I42)*E42)</f>
        <v>0</v>
      </c>
      <c r="K42" s="182">
        <f>'EV Supply Equipment Worksheet'!M24</f>
        <v>0</v>
      </c>
      <c r="L42" s="182">
        <f>'EV Supply Equipment Worksheet'!N24</f>
        <v>0</v>
      </c>
      <c r="M42" s="182">
        <f>'EV Supply Equipment Worksheet'!O24</f>
        <v>0</v>
      </c>
      <c r="N42" s="182">
        <f>'EV Supply Equipment Worksheet'!P24</f>
        <v>0</v>
      </c>
      <c r="O42" s="182">
        <f t="shared" si="0"/>
        <v>0</v>
      </c>
      <c r="P42" s="182">
        <f t="shared" si="1"/>
        <v>0</v>
      </c>
      <c r="Q42" s="182">
        <f t="shared" si="2"/>
        <v>0</v>
      </c>
      <c r="R42" s="182">
        <f t="shared" si="3"/>
        <v>0</v>
      </c>
      <c r="S42" s="182">
        <f t="shared" si="4"/>
        <v>0</v>
      </c>
      <c r="T42" s="242" t="str">
        <f>IF(D42="","",IF(AND(I42&gt;=1,OR(G42&gt;=1,F42&gt;=1,H42&gt;=1)),References!$C$17,IF(I42&gt;=1,References!$C$16,References!$C$15)))</f>
        <v/>
      </c>
      <c r="U42" s="242" t="str">
        <f>IF(AND(D42=References!$C$21,I42&gt;=1,OR(F42&gt;=1,G42&gt;=1)),References!$C$9,IF(AND(D42=References!$C$21,I42&gt;=1,G42=0,F42=0),References!$C$6,IF(AND(D42=References!$C$21,I42=0,OR(F42&gt;=1,G42&gt;=1)),References!$C$7,IF(AND(D42=References!$C$22,I42&gt;=1,H42&gt;=1),References!$C$8,IF(AND(D42=References!$C$22,I42&gt;=1,H42=0),References!$C$4,IF(AND(D42=References!$C$22,I42=0,H42&gt;=1),References!$C$5,""))))))</f>
        <v/>
      </c>
      <c r="V42" s="541"/>
      <c r="W42" s="541"/>
      <c r="X42" s="182" t="b">
        <f>IF(AND(D42=References!$C$21,'EV Supply Equipment Worksheet'!Q24&lt;100),FALSE,TRUE)</f>
        <v>1</v>
      </c>
      <c r="AC42" s="210"/>
    </row>
    <row r="43" spans="2:29" ht="14.15" customHeight="1" x14ac:dyDescent="0.35">
      <c r="B43"/>
      <c r="C43"/>
      <c r="D43"/>
      <c r="E43" s="286">
        <f>SUM(E39:E42)</f>
        <v>0</v>
      </c>
      <c r="F43" s="286">
        <f>($E$39*F39)+$E$40*F40+$E$41*F41+$E$42*F42</f>
        <v>0</v>
      </c>
      <c r="G43" s="286">
        <f>($E$39*G39)+$E$40*G40+$E$41*G41+$E$42*G42</f>
        <v>0</v>
      </c>
      <c r="H43" s="286">
        <f>($E$39*H39)+$E$40*H40+$E$41*H41+$E$42*H42</f>
        <v>0</v>
      </c>
      <c r="I43" s="286">
        <f>($E$39*I39)+$E$40*I40+$E$41*I41+$E$42*I42</f>
        <v>0</v>
      </c>
      <c r="J43" s="286">
        <f t="shared" ref="J43" si="5">SUM(J39:J42)</f>
        <v>0</v>
      </c>
      <c r="K43" s="316">
        <f>((K39*F39)*$E$39)+((K40*F40)*$E$40)+((K41*F41)*$E$41)+((K42*F42)*$E$42)</f>
        <v>0</v>
      </c>
      <c r="L43" s="316">
        <f>((L39*G39)*$E$39)+((L40*G40)*$E$40)+((L41*G41)*$E$41)+((L42*G42)*$E$42)</f>
        <v>0</v>
      </c>
      <c r="M43" s="316">
        <f>((M39*H39)*$E$39)+((M40*H40)*$E$40)+((M41*H41)*$E$41)+((M42*H42)*$E$42)</f>
        <v>0</v>
      </c>
      <c r="N43" s="316">
        <f>((N39*I39)*$E$39)+((N40*I40)*$E$40)+((N41*I41)*$E$41)+((N42*I42)*$E$42)</f>
        <v>0</v>
      </c>
      <c r="U43"/>
      <c r="V43"/>
      <c r="W43"/>
      <c r="AC43" s="210"/>
    </row>
    <row r="44" spans="2:29" ht="14.15" customHeight="1" x14ac:dyDescent="0.35">
      <c r="B44"/>
      <c r="C44"/>
      <c r="D44"/>
      <c r="E44"/>
      <c r="F44"/>
      <c r="G44"/>
      <c r="H44"/>
      <c r="I44"/>
      <c r="J44"/>
      <c r="K44"/>
      <c r="L44"/>
      <c r="M44"/>
      <c r="AC44" s="210"/>
    </row>
    <row r="45" spans="2:29" ht="14.15" customHeight="1" x14ac:dyDescent="0.35">
      <c r="B45"/>
      <c r="C45"/>
      <c r="D45"/>
      <c r="E45"/>
      <c r="F45"/>
      <c r="G45"/>
      <c r="H45"/>
      <c r="I45"/>
      <c r="J45"/>
      <c r="K45"/>
      <c r="L45"/>
      <c r="M45"/>
      <c r="N45"/>
      <c r="O45"/>
      <c r="P45"/>
      <c r="Q45"/>
      <c r="R45"/>
      <c r="S45"/>
      <c r="T45"/>
      <c r="U45"/>
      <c r="V45"/>
      <c r="W45"/>
      <c r="AC45" s="210"/>
    </row>
    <row r="46" spans="2:29" ht="14.15" customHeight="1" x14ac:dyDescent="0.35">
      <c r="B46"/>
      <c r="C46"/>
      <c r="D46"/>
      <c r="E46"/>
      <c r="F46"/>
      <c r="G46"/>
      <c r="H46"/>
      <c r="I46"/>
      <c r="J46"/>
      <c r="K46"/>
      <c r="L46"/>
      <c r="M46"/>
      <c r="N46"/>
      <c r="O46"/>
      <c r="P46"/>
      <c r="Q46"/>
      <c r="R46"/>
      <c r="S46"/>
      <c r="T46"/>
      <c r="U46"/>
      <c r="V46"/>
      <c r="W46"/>
      <c r="AC46" s="210"/>
    </row>
    <row r="47" spans="2:29" ht="14.15" customHeight="1" x14ac:dyDescent="0.35">
      <c r="B47"/>
      <c r="C47"/>
      <c r="D47"/>
      <c r="E47"/>
      <c r="F47"/>
      <c r="G47"/>
      <c r="H47"/>
      <c r="I47"/>
      <c r="J47"/>
      <c r="K47"/>
      <c r="L47"/>
      <c r="M47"/>
      <c r="N47"/>
      <c r="O47"/>
      <c r="P47"/>
      <c r="Q47"/>
      <c r="R47"/>
      <c r="S47"/>
      <c r="T47"/>
      <c r="U47"/>
      <c r="V47"/>
      <c r="W47"/>
      <c r="AC47" s="210"/>
    </row>
    <row r="48" spans="2:29" ht="18" customHeight="1" x14ac:dyDescent="0.35">
      <c r="B48"/>
      <c r="C48"/>
      <c r="D48"/>
      <c r="E48"/>
      <c r="F48"/>
      <c r="G48"/>
      <c r="H48"/>
      <c r="I48"/>
      <c r="J48"/>
      <c r="K48"/>
      <c r="L48"/>
      <c r="M48"/>
      <c r="N48"/>
      <c r="O48"/>
      <c r="P48"/>
      <c r="Q48"/>
      <c r="R48"/>
      <c r="S48"/>
      <c r="T48"/>
      <c r="U48"/>
      <c r="V48"/>
      <c r="W48"/>
      <c r="AC48" s="210"/>
    </row>
    <row r="49" spans="1:29" ht="14.15" customHeight="1" x14ac:dyDescent="0.35">
      <c r="B49"/>
      <c r="C49"/>
      <c r="D49"/>
      <c r="E49"/>
      <c r="F49"/>
      <c r="G49"/>
      <c r="H49"/>
      <c r="I49"/>
      <c r="J49"/>
      <c r="K49"/>
      <c r="L49"/>
      <c r="M49"/>
      <c r="N49"/>
      <c r="O49"/>
      <c r="P49"/>
      <c r="Q49"/>
      <c r="R49"/>
      <c r="S49"/>
      <c r="T49"/>
      <c r="U49"/>
      <c r="V49"/>
      <c r="W49"/>
      <c r="AC49" s="210"/>
    </row>
    <row r="50" spans="1:29" ht="14.15" customHeight="1" x14ac:dyDescent="0.35">
      <c r="B50"/>
      <c r="C50"/>
      <c r="D50"/>
      <c r="E50"/>
      <c r="F50"/>
      <c r="G50"/>
      <c r="H50"/>
      <c r="I50"/>
      <c r="J50"/>
      <c r="K50"/>
      <c r="L50"/>
      <c r="M50"/>
      <c r="N50"/>
      <c r="O50"/>
      <c r="P50"/>
      <c r="Q50"/>
      <c r="R50"/>
      <c r="S50"/>
      <c r="T50"/>
      <c r="U50"/>
      <c r="V50"/>
      <c r="W50"/>
      <c r="AC50" s="210"/>
    </row>
    <row r="51" spans="1:29" ht="14.15" customHeight="1" x14ac:dyDescent="0.35">
      <c r="B51"/>
      <c r="C51"/>
      <c r="D51"/>
      <c r="E51"/>
      <c r="F51"/>
      <c r="I51"/>
      <c r="J51"/>
      <c r="K51"/>
      <c r="L51"/>
      <c r="M51"/>
      <c r="AC51" s="210"/>
    </row>
    <row r="52" spans="1:29" ht="14.15" customHeight="1" x14ac:dyDescent="0.35">
      <c r="B52"/>
      <c r="C52"/>
      <c r="D52"/>
      <c r="E52"/>
      <c r="F52"/>
      <c r="I52"/>
      <c r="J52"/>
      <c r="K52"/>
      <c r="L52"/>
      <c r="M52"/>
      <c r="AC52" s="210"/>
    </row>
    <row r="53" spans="1:29" ht="14.15" customHeight="1" thickBot="1" x14ac:dyDescent="0.4">
      <c r="B53"/>
      <c r="C53"/>
      <c r="D53"/>
      <c r="E53"/>
      <c r="F53"/>
      <c r="I53"/>
      <c r="J53" s="218"/>
      <c r="K53" s="219"/>
      <c r="AC53" s="210"/>
    </row>
    <row r="54" spans="1:29" ht="25" customHeight="1" thickBot="1" x14ac:dyDescent="0.4">
      <c r="B54"/>
      <c r="C54" s="554" t="s">
        <v>461</v>
      </c>
      <c r="D54" s="555"/>
      <c r="E54" s="555"/>
      <c r="F54" s="555"/>
      <c r="G54" s="555"/>
      <c r="H54" s="555"/>
      <c r="I54" s="555"/>
      <c r="J54" s="555"/>
      <c r="K54" s="555"/>
      <c r="L54" s="555"/>
      <c r="M54" s="555"/>
      <c r="N54" s="555"/>
      <c r="O54" s="555"/>
      <c r="P54" s="555"/>
      <c r="Q54" s="555"/>
      <c r="R54" s="555"/>
      <c r="S54" s="555"/>
      <c r="T54" s="555"/>
      <c r="U54" s="556"/>
      <c r="AC54" s="210"/>
    </row>
    <row r="55" spans="1:29" ht="14.15" customHeight="1" x14ac:dyDescent="0.35">
      <c r="B55"/>
      <c r="C55" s="549" t="s">
        <v>329</v>
      </c>
      <c r="D55" s="532" t="s">
        <v>290</v>
      </c>
      <c r="E55" s="543" t="s">
        <v>328</v>
      </c>
      <c r="F55" s="539"/>
      <c r="G55" s="539"/>
      <c r="H55" s="532"/>
      <c r="I55" s="549" t="s">
        <v>449</v>
      </c>
      <c r="J55" s="539"/>
      <c r="K55" s="539"/>
      <c r="L55" s="550"/>
      <c r="M55" s="549" t="s">
        <v>450</v>
      </c>
      <c r="N55" s="539" t="s">
        <v>443</v>
      </c>
      <c r="O55" s="539" t="s">
        <v>442</v>
      </c>
      <c r="P55" s="535" t="s">
        <v>451</v>
      </c>
      <c r="Q55" s="532" t="s">
        <v>452</v>
      </c>
      <c r="R55" s="532" t="s">
        <v>462</v>
      </c>
      <c r="S55" s="552" t="s">
        <v>557</v>
      </c>
      <c r="T55" s="552" t="s">
        <v>558</v>
      </c>
      <c r="U55" s="552" t="s">
        <v>559</v>
      </c>
      <c r="AC55" s="210"/>
    </row>
    <row r="56" spans="1:29" ht="14.15" customHeight="1" thickBot="1" x14ac:dyDescent="0.4">
      <c r="A56"/>
      <c r="B56"/>
      <c r="C56" s="557"/>
      <c r="D56" s="544"/>
      <c r="E56" s="291" t="s">
        <v>448</v>
      </c>
      <c r="F56" s="284" t="s">
        <v>441</v>
      </c>
      <c r="G56" s="284" t="s">
        <v>453</v>
      </c>
      <c r="H56" s="285" t="s">
        <v>454</v>
      </c>
      <c r="I56" s="288" t="s">
        <v>448</v>
      </c>
      <c r="J56" s="284" t="s">
        <v>441</v>
      </c>
      <c r="K56" s="284" t="s">
        <v>453</v>
      </c>
      <c r="L56" s="287" t="s">
        <v>454</v>
      </c>
      <c r="M56" s="551"/>
      <c r="N56" s="540"/>
      <c r="O56" s="540"/>
      <c r="P56" s="536"/>
      <c r="Q56" s="533"/>
      <c r="R56" s="533"/>
      <c r="S56" s="553"/>
      <c r="T56" s="553"/>
      <c r="U56" s="553"/>
      <c r="AC56" s="210"/>
    </row>
    <row r="57" spans="1:29" ht="14.15" customHeight="1" thickBot="1" x14ac:dyDescent="0.4">
      <c r="A57"/>
      <c r="B57"/>
      <c r="C57" s="211" t="b">
        <f>IF(AND(W39="DCFC",V39="Mixed"),References!C9,IF(AND(W39="DCFC",V39="Standard"),References!C7,IF(AND(W39="DCFC",V39="NACS"),References!C6,IF(AND(W39="Level 2",V39="Mixed"),References!C8,IF(AND(W39="Level 2",V39="Standard"),References!C5,IF(AND(W39="Level 2",V39="NACS"),References!C4,IF(AND(W39="Colocated",V39="Mixed"),References!C12,IF(AND(W39="Colocated",V39="Standard"),References!C11,IF(AND(W39="Colocated",V39="NACS"),References!C10)))))))))</f>
        <v>0</v>
      </c>
      <c r="D57" s="292">
        <f>E43</f>
        <v>0</v>
      </c>
      <c r="E57" s="289">
        <f>F43+G43</f>
        <v>0</v>
      </c>
      <c r="F57" s="209">
        <f>H43</f>
        <v>0</v>
      </c>
      <c r="G57" s="244">
        <f>SUMIF(D40,"DCFC",I40)*E40+SUMIF(D41,"DCFC",I41)*E41+SUMIF(D42,"DCFC",I42)*E42+SUMIF(D39,"DCFC",I39)*E39</f>
        <v>0</v>
      </c>
      <c r="H57" s="290">
        <f>SUMIF(D40,"Level 2",I40)*E40+SUMIF(D41,"Level 2",I41)*E41+SUMIF(D42,"Level 2",I42)*E42+SUMIF(D39,"Level 2",I39)*E39</f>
        <v>0</v>
      </c>
      <c r="I57" s="289">
        <f>SUMIF(D40,"DCFC",Q40)+SUMIF(D41,"DCFC",Q41)+SUMIF(D42,"DCFC",Q42)+SUMIF(D39,"DCFC",Q39)</f>
        <v>0</v>
      </c>
      <c r="J57" s="209">
        <f>SUMIF(D40,"Level 2",Q40)+SUMIF(D41,"Level 2",Q41)+SUMIF(D42,"Level 2",Q42)+SUMIF(D39,"Level 2",Q39)</f>
        <v>0</v>
      </c>
      <c r="K57" s="244">
        <f>SUMIF(D40,"DCFC",R40)+SUMIF(D41,"DCFC",R41)+SUMIF(D42,"DCFC",R42)+SUMIF(D39,"DCFC",R39)</f>
        <v>0</v>
      </c>
      <c r="L57" s="245">
        <f>SUMIF(D40,"Level 2",R40)+SUMIF(D41,"Level 2",R41)+SUMIF(D42,"Level 2",R42)+SUMIF(D39,"Level 2",R39)</f>
        <v>0</v>
      </c>
      <c r="M57" s="202" t="b">
        <f>IF(AND(SUM(E57:F57)&gt;=SUM(G57:H57),SUM(I57:J57)&gt;=SUM(K57:L57)),TRUE,FALSE)</f>
        <v>1</v>
      </c>
      <c r="N57" s="203" t="b">
        <f>IF(($E$57+$G$57)&gt;=2,TRUE,FALSE)</f>
        <v>0</v>
      </c>
      <c r="O57" s="203" t="b">
        <f>IF(($E$57+$G$57)&gt;=4,TRUE,FALSE)</f>
        <v>0</v>
      </c>
      <c r="P57" s="203" t="b">
        <f>IF(($F$57+$H$57)&gt;=2,TRUE,FALSE)</f>
        <v>0</v>
      </c>
      <c r="Q57" s="203" t="b">
        <f>IF(($F$57+$H$57)&gt;=3,TRUE,FALSE)</f>
        <v>0</v>
      </c>
      <c r="R57" s="298" t="b">
        <f>IF(SUMIF(D39:D42,"DCFC",E39:E42)&gt;=SUMIF(D39:D42,"Level 2",E39:E42),TRUE,FALSE)</f>
        <v>1</v>
      </c>
      <c r="S57" s="366">
        <f>SUMIF(D39:D42,"Level 2",J39:J42)</f>
        <v>0</v>
      </c>
      <c r="T57" s="366">
        <f>SUMIF(D39:D42,"DCFC",J39:J42)</f>
        <v>0</v>
      </c>
      <c r="U57" s="366" t="str">
        <f>IF(AND(S57&lt;&gt;"",T57&lt;&gt;"",R57=TRUE),References!$E$20,References!$E$14)</f>
        <v>DCFC</v>
      </c>
      <c r="AC57" s="210"/>
    </row>
    <row r="58" spans="1:29" ht="14.15" customHeight="1" x14ac:dyDescent="0.35">
      <c r="A58"/>
      <c r="B58"/>
      <c r="C58"/>
      <c r="D58"/>
      <c r="E58"/>
      <c r="F58"/>
      <c r="G58"/>
      <c r="H58"/>
      <c r="I58"/>
      <c r="J58"/>
      <c r="K58"/>
      <c r="S58"/>
      <c r="AC58" s="210"/>
    </row>
    <row r="59" spans="1:29" ht="14.15" customHeight="1" x14ac:dyDescent="0.35">
      <c r="A59"/>
      <c r="B59"/>
      <c r="C59"/>
      <c r="D59"/>
      <c r="E59"/>
      <c r="F59"/>
      <c r="G59"/>
      <c r="H59"/>
      <c r="I59"/>
      <c r="J59"/>
      <c r="K59"/>
      <c r="L59"/>
      <c r="M59"/>
      <c r="P59"/>
      <c r="AC59" s="210"/>
    </row>
    <row r="60" spans="1:29" ht="14.15" customHeight="1" x14ac:dyDescent="0.35">
      <c r="A60"/>
      <c r="B60"/>
      <c r="C60"/>
      <c r="D60"/>
      <c r="E60"/>
      <c r="F60"/>
      <c r="G60"/>
      <c r="H60"/>
      <c r="I60"/>
      <c r="J60"/>
      <c r="K60"/>
      <c r="P60"/>
    </row>
    <row r="61" spans="1:29" ht="14.15" customHeight="1" x14ac:dyDescent="0.35">
      <c r="A61"/>
      <c r="B61"/>
      <c r="C61"/>
      <c r="D61"/>
      <c r="E61"/>
      <c r="F61"/>
      <c r="G61"/>
      <c r="H61"/>
      <c r="I61"/>
      <c r="J61"/>
      <c r="K61"/>
      <c r="N61"/>
      <c r="P61"/>
    </row>
    <row r="62" spans="1:29" ht="14.15" customHeight="1" x14ac:dyDescent="0.35">
      <c r="B62"/>
      <c r="C62"/>
      <c r="D62"/>
      <c r="E62"/>
      <c r="F62"/>
      <c r="G62"/>
      <c r="H62"/>
      <c r="I62"/>
      <c r="J62"/>
      <c r="K62"/>
      <c r="P62"/>
    </row>
    <row r="63" spans="1:29" ht="14.15" customHeight="1" x14ac:dyDescent="0.35">
      <c r="B63"/>
      <c r="C63"/>
      <c r="D63"/>
      <c r="E63"/>
      <c r="F63"/>
      <c r="G63"/>
      <c r="H63"/>
      <c r="I63"/>
      <c r="J63"/>
      <c r="K63"/>
      <c r="L63"/>
      <c r="M63"/>
      <c r="N63"/>
      <c r="O63"/>
      <c r="P63"/>
      <c r="Q63"/>
      <c r="R63"/>
      <c r="S63"/>
      <c r="T63"/>
      <c r="U63"/>
      <c r="V63"/>
      <c r="W63"/>
      <c r="X63"/>
    </row>
    <row r="64" spans="1:29" ht="14.15" customHeight="1" x14ac:dyDescent="0.35">
      <c r="B64"/>
      <c r="C64"/>
      <c r="D64"/>
      <c r="E64"/>
      <c r="F64"/>
      <c r="G64"/>
      <c r="H64"/>
      <c r="I64"/>
      <c r="J64"/>
      <c r="K64"/>
      <c r="L64"/>
      <c r="M64"/>
      <c r="N64"/>
      <c r="O64"/>
      <c r="P64"/>
      <c r="Q64"/>
      <c r="R64"/>
      <c r="S64"/>
      <c r="T64"/>
      <c r="U64"/>
      <c r="V64"/>
      <c r="W64"/>
      <c r="X64"/>
    </row>
    <row r="65" spans="2:24" ht="14.15" customHeight="1" x14ac:dyDescent="0.35">
      <c r="B65"/>
      <c r="C65"/>
      <c r="D65"/>
      <c r="E65"/>
      <c r="F65"/>
      <c r="G65"/>
      <c r="H65"/>
      <c r="I65"/>
      <c r="J65"/>
      <c r="K65"/>
      <c r="L65"/>
      <c r="M65"/>
      <c r="N65"/>
      <c r="O65"/>
      <c r="P65"/>
      <c r="Q65"/>
      <c r="R65"/>
      <c r="S65"/>
      <c r="T65"/>
      <c r="U65"/>
      <c r="V65"/>
      <c r="W65"/>
      <c r="X65"/>
    </row>
    <row r="66" spans="2:24" ht="14.15" customHeight="1" x14ac:dyDescent="0.35">
      <c r="B66"/>
      <c r="C66"/>
      <c r="D66"/>
      <c r="E66"/>
      <c r="F66"/>
      <c r="G66"/>
      <c r="H66"/>
      <c r="I66"/>
      <c r="J66"/>
      <c r="K66"/>
      <c r="L66"/>
      <c r="M66"/>
      <c r="N66"/>
      <c r="O66"/>
      <c r="P66"/>
      <c r="Q66"/>
      <c r="R66"/>
      <c r="S66"/>
      <c r="T66"/>
      <c r="U66"/>
      <c r="V66"/>
      <c r="W66"/>
      <c r="X66"/>
    </row>
    <row r="67" spans="2:24" ht="14.15" customHeight="1" x14ac:dyDescent="0.35">
      <c r="B67"/>
      <c r="C67"/>
      <c r="D67"/>
      <c r="E67"/>
      <c r="F67"/>
      <c r="G67"/>
      <c r="H67"/>
      <c r="I67"/>
      <c r="J67"/>
      <c r="K67"/>
      <c r="L67"/>
      <c r="M67"/>
      <c r="N67"/>
      <c r="O67"/>
      <c r="P67"/>
      <c r="Q67"/>
      <c r="R67"/>
      <c r="S67"/>
      <c r="T67"/>
      <c r="U67"/>
      <c r="V67"/>
      <c r="W67"/>
      <c r="X67"/>
    </row>
    <row r="68" spans="2:24" ht="14.15" customHeight="1" x14ac:dyDescent="0.35">
      <c r="B68"/>
      <c r="C68"/>
      <c r="D68"/>
      <c r="E68"/>
      <c r="F68"/>
      <c r="G68"/>
      <c r="H68"/>
      <c r="I68"/>
      <c r="J68"/>
      <c r="K68"/>
      <c r="L68"/>
      <c r="M68"/>
      <c r="N68"/>
      <c r="O68"/>
      <c r="P68"/>
      <c r="Q68"/>
      <c r="R68"/>
      <c r="S68"/>
      <c r="T68"/>
      <c r="U68"/>
      <c r="V68"/>
      <c r="W68"/>
      <c r="X68"/>
    </row>
    <row r="69" spans="2:24" ht="14.15" customHeight="1" thickBot="1" x14ac:dyDescent="0.4">
      <c r="B69"/>
      <c r="C69"/>
      <c r="D69"/>
      <c r="E69"/>
      <c r="F69"/>
      <c r="G69"/>
      <c r="H69"/>
      <c r="I69"/>
      <c r="J69"/>
      <c r="K69"/>
      <c r="L69"/>
      <c r="M69"/>
      <c r="N69"/>
      <c r="O69"/>
      <c r="P69"/>
      <c r="Q69"/>
      <c r="R69"/>
      <c r="S69"/>
      <c r="T69"/>
      <c r="U69"/>
      <c r="V69"/>
      <c r="W69"/>
      <c r="X69"/>
    </row>
    <row r="70" spans="2:24" ht="25" customHeight="1" thickBot="1" x14ac:dyDescent="0.6">
      <c r="B70" s="529" t="s">
        <v>460</v>
      </c>
      <c r="C70" s="530"/>
      <c r="D70" s="530"/>
      <c r="E70" s="530"/>
      <c r="F70" s="530"/>
      <c r="G70" s="530"/>
      <c r="H70" s="530"/>
      <c r="I70" s="530"/>
      <c r="J70" s="530"/>
      <c r="K70" s="530"/>
      <c r="L70" s="530"/>
      <c r="M70" s="530"/>
      <c r="N70" s="530"/>
      <c r="O70" s="530"/>
      <c r="P70" s="530"/>
      <c r="Q70" s="530"/>
      <c r="R70" s="530"/>
      <c r="S70" s="530"/>
      <c r="T70" s="530"/>
      <c r="U70" s="530"/>
      <c r="V70" s="531"/>
      <c r="W70"/>
      <c r="X70"/>
    </row>
    <row r="71" spans="2:24" ht="4" customHeight="1" thickBot="1" x14ac:dyDescent="0.4">
      <c r="B71"/>
      <c r="C71"/>
      <c r="D71"/>
      <c r="E71"/>
      <c r="F71"/>
      <c r="G71"/>
      <c r="H71"/>
      <c r="I71"/>
      <c r="J71"/>
      <c r="K71"/>
      <c r="L71"/>
      <c r="M71"/>
      <c r="N71"/>
      <c r="O71"/>
      <c r="P71"/>
      <c r="Q71"/>
      <c r="R71"/>
      <c r="S71"/>
      <c r="T71"/>
      <c r="U71"/>
      <c r="V71"/>
      <c r="W71"/>
      <c r="X71"/>
    </row>
    <row r="72" spans="2:24" ht="14.15" customHeight="1" x14ac:dyDescent="0.35">
      <c r="B72"/>
      <c r="C72" s="545" t="s">
        <v>311</v>
      </c>
      <c r="D72" s="546"/>
      <c r="F72" s="547" t="s">
        <v>292</v>
      </c>
      <c r="G72" s="548"/>
      <c r="H72"/>
      <c r="I72"/>
      <c r="J72"/>
      <c r="K72"/>
      <c r="L72"/>
      <c r="M72"/>
      <c r="N72"/>
      <c r="O72"/>
      <c r="P72"/>
      <c r="Q72"/>
      <c r="R72"/>
      <c r="S72"/>
      <c r="T72"/>
      <c r="U72"/>
      <c r="V72"/>
      <c r="W72"/>
      <c r="X72"/>
    </row>
    <row r="73" spans="2:24" customFormat="1" ht="14.15" customHeight="1" x14ac:dyDescent="0.35">
      <c r="C73" s="269" t="s">
        <v>279</v>
      </c>
      <c r="D73" s="270">
        <f>'Make Ready Cost Template'!E15</f>
        <v>0</v>
      </c>
      <c r="E73" s="181"/>
      <c r="F73" s="269" t="s">
        <v>279</v>
      </c>
      <c r="G73" s="270">
        <f>'Make Ready Cost Template'!L15</f>
        <v>0</v>
      </c>
    </row>
    <row r="74" spans="2:24" customFormat="1" ht="14.15" customHeight="1" x14ac:dyDescent="0.35">
      <c r="C74" s="269" t="s">
        <v>280</v>
      </c>
      <c r="D74" s="270">
        <f>'Make Ready Cost Template'!E17</f>
        <v>0</v>
      </c>
      <c r="E74" s="181"/>
      <c r="F74" s="269" t="s">
        <v>280</v>
      </c>
      <c r="G74" s="270">
        <f>'Make Ready Cost Template'!L17</f>
        <v>0</v>
      </c>
    </row>
    <row r="75" spans="2:24" customFormat="1" ht="14.15" customHeight="1" x14ac:dyDescent="0.35">
      <c r="C75" s="269" t="s">
        <v>281</v>
      </c>
      <c r="D75" s="270">
        <f>'Make Ready Cost Template'!E19</f>
        <v>0</v>
      </c>
      <c r="E75" s="181"/>
      <c r="F75" s="269" t="s">
        <v>281</v>
      </c>
      <c r="G75" s="270">
        <f>'Make Ready Cost Template'!L19</f>
        <v>0</v>
      </c>
    </row>
    <row r="76" spans="2:24" customFormat="1" ht="14.15" customHeight="1" x14ac:dyDescent="0.35">
      <c r="C76" s="269" t="s">
        <v>282</v>
      </c>
      <c r="D76" s="270">
        <f>'Make Ready Cost Template'!E21</f>
        <v>0</v>
      </c>
      <c r="E76" s="181"/>
      <c r="F76" s="269" t="s">
        <v>282</v>
      </c>
      <c r="G76" s="270">
        <f>'Make Ready Cost Template'!L21</f>
        <v>0</v>
      </c>
    </row>
    <row r="77" spans="2:24" customFormat="1" ht="14.15" customHeight="1" x14ac:dyDescent="0.35">
      <c r="C77" s="269" t="s">
        <v>283</v>
      </c>
      <c r="D77" s="270">
        <f>'Make Ready Cost Template'!E23</f>
        <v>0</v>
      </c>
      <c r="E77" s="181"/>
      <c r="F77" s="269" t="s">
        <v>283</v>
      </c>
      <c r="G77" s="270">
        <f>'Make Ready Cost Template'!L23</f>
        <v>0</v>
      </c>
    </row>
    <row r="78" spans="2:24" customFormat="1" ht="14.15" customHeight="1" x14ac:dyDescent="0.35">
      <c r="C78" s="269" t="s">
        <v>284</v>
      </c>
      <c r="D78" s="270">
        <f>'Make Ready Cost Template'!E25</f>
        <v>0</v>
      </c>
      <c r="E78" s="181"/>
      <c r="F78" s="269" t="s">
        <v>284</v>
      </c>
      <c r="G78" s="270">
        <f>'Make Ready Cost Template'!L25</f>
        <v>0</v>
      </c>
    </row>
    <row r="79" spans="2:24" customFormat="1" ht="14.15" customHeight="1" thickBot="1" x14ac:dyDescent="0.4">
      <c r="C79" s="294" t="s">
        <v>396</v>
      </c>
      <c r="D79" s="295">
        <f>'Make Ready Cost Template'!E27</f>
        <v>0</v>
      </c>
      <c r="E79" s="181"/>
      <c r="F79" s="294" t="s">
        <v>396</v>
      </c>
      <c r="G79" s="295">
        <f>'Make Ready Cost Template'!L27</f>
        <v>0</v>
      </c>
    </row>
    <row r="80" spans="2:24" customFormat="1" ht="14.15" customHeight="1" thickBot="1" x14ac:dyDescent="0.4">
      <c r="C80" s="296" t="s">
        <v>285</v>
      </c>
      <c r="D80" s="297">
        <f>SUM(D73:D79)</f>
        <v>0</v>
      </c>
      <c r="E80" s="181"/>
      <c r="F80" s="296" t="s">
        <v>285</v>
      </c>
      <c r="G80" s="297">
        <f>SUM(G73:G79)</f>
        <v>0</v>
      </c>
    </row>
    <row r="81" spans="2:24" ht="14.15" customHeight="1" thickBot="1" x14ac:dyDescent="0.4">
      <c r="B81"/>
      <c r="F81"/>
      <c r="G81"/>
      <c r="H81"/>
      <c r="I81"/>
      <c r="J81"/>
      <c r="K81"/>
      <c r="L81"/>
      <c r="M81"/>
      <c r="N81"/>
      <c r="O81"/>
      <c r="P81"/>
      <c r="Q81"/>
      <c r="R81"/>
      <c r="S81"/>
      <c r="T81"/>
      <c r="U81"/>
      <c r="V81"/>
      <c r="W81"/>
      <c r="X81"/>
    </row>
    <row r="82" spans="2:24" ht="14.15" customHeight="1" x14ac:dyDescent="0.35">
      <c r="B82"/>
      <c r="C82" s="545" t="s">
        <v>339</v>
      </c>
      <c r="D82" s="546"/>
      <c r="F82"/>
      <c r="G82"/>
      <c r="H82"/>
      <c r="I82"/>
      <c r="J82"/>
      <c r="K82"/>
      <c r="L82"/>
      <c r="M82"/>
      <c r="N82"/>
      <c r="O82"/>
      <c r="P82"/>
      <c r="Q82"/>
      <c r="R82"/>
      <c r="S82"/>
      <c r="T82"/>
      <c r="U82"/>
      <c r="V82"/>
      <c r="W82"/>
      <c r="X82"/>
    </row>
    <row r="83" spans="2:24" ht="14.15" customHeight="1" thickBot="1" x14ac:dyDescent="0.4">
      <c r="B83"/>
      <c r="C83" s="271" t="s">
        <v>340</v>
      </c>
      <c r="D83" s="272">
        <f>'Make Ready Cost Template'!E36</f>
        <v>0</v>
      </c>
      <c r="F83" s="217"/>
      <c r="G83" s="217"/>
      <c r="H83"/>
      <c r="I83"/>
      <c r="J83"/>
      <c r="K83"/>
      <c r="L83"/>
      <c r="M83"/>
      <c r="N83"/>
      <c r="O83"/>
      <c r="P83"/>
      <c r="Q83"/>
      <c r="R83"/>
      <c r="S83"/>
      <c r="T83"/>
      <c r="U83"/>
      <c r="V83"/>
      <c r="W83"/>
      <c r="X83"/>
    </row>
    <row r="84" spans="2:24" ht="14.15" customHeight="1" thickBot="1" x14ac:dyDescent="0.4">
      <c r="B84"/>
      <c r="H84"/>
      <c r="I84"/>
      <c r="J84"/>
      <c r="K84"/>
      <c r="L84"/>
      <c r="M84"/>
      <c r="N84"/>
      <c r="O84"/>
      <c r="P84"/>
      <c r="Q84"/>
      <c r="R84"/>
      <c r="S84"/>
      <c r="T84"/>
      <c r="U84"/>
      <c r="V84"/>
      <c r="W84"/>
      <c r="X84"/>
    </row>
    <row r="85" spans="2:24" ht="14.15" customHeight="1" x14ac:dyDescent="0.35">
      <c r="B85"/>
      <c r="C85" s="274" t="s">
        <v>430</v>
      </c>
      <c r="D85" s="274" t="s">
        <v>431</v>
      </c>
      <c r="E85" s="274" t="s">
        <v>348</v>
      </c>
      <c r="H85"/>
      <c r="I85"/>
      <c r="J85"/>
      <c r="K85"/>
      <c r="L85"/>
      <c r="M85"/>
      <c r="N85"/>
      <c r="O85"/>
      <c r="P85"/>
      <c r="Q85"/>
      <c r="R85"/>
      <c r="S85"/>
      <c r="T85"/>
      <c r="U85"/>
      <c r="V85"/>
      <c r="W85"/>
      <c r="X85"/>
    </row>
    <row r="86" spans="2:24" ht="14.15" customHeight="1" thickBot="1" x14ac:dyDescent="0.4">
      <c r="B86"/>
      <c r="C86" s="273">
        <f>SUM(D80,MIN(G80,D80*0.1))</f>
        <v>0</v>
      </c>
      <c r="D86" s="273">
        <f>D83</f>
        <v>0</v>
      </c>
      <c r="E86" s="273">
        <f>SUM(D86,C86)</f>
        <v>0</v>
      </c>
      <c r="H86"/>
      <c r="I86"/>
      <c r="J86"/>
      <c r="K86"/>
      <c r="L86"/>
      <c r="M86"/>
      <c r="N86"/>
      <c r="O86"/>
      <c r="P86"/>
      <c r="Q86"/>
      <c r="R86"/>
      <c r="S86"/>
      <c r="T86"/>
      <c r="U86"/>
      <c r="V86"/>
      <c r="W86"/>
      <c r="X86"/>
    </row>
    <row r="87" spans="2:24" ht="14.15" customHeight="1" x14ac:dyDescent="0.35">
      <c r="B87"/>
      <c r="C87"/>
      <c r="D87"/>
      <c r="E87"/>
      <c r="F87"/>
      <c r="G87"/>
      <c r="H87"/>
      <c r="I87"/>
      <c r="J87"/>
      <c r="K87"/>
      <c r="L87"/>
      <c r="M87"/>
      <c r="N87"/>
      <c r="O87"/>
      <c r="P87"/>
      <c r="Q87"/>
      <c r="R87"/>
      <c r="S87"/>
      <c r="T87"/>
      <c r="U87"/>
      <c r="V87"/>
      <c r="W87"/>
      <c r="X87"/>
    </row>
    <row r="88" spans="2:24" ht="14.15" customHeight="1" x14ac:dyDescent="0.35">
      <c r="B88"/>
      <c r="C88"/>
      <c r="D88"/>
      <c r="E88"/>
      <c r="F88"/>
      <c r="G88"/>
      <c r="H88"/>
      <c r="I88"/>
      <c r="J88"/>
      <c r="K88"/>
      <c r="L88"/>
      <c r="M88"/>
      <c r="N88"/>
      <c r="O88"/>
      <c r="P88"/>
      <c r="Q88"/>
      <c r="R88"/>
      <c r="S88"/>
      <c r="T88"/>
      <c r="U88"/>
      <c r="V88"/>
      <c r="W88"/>
      <c r="X88"/>
    </row>
    <row r="89" spans="2:24" ht="14.15" customHeight="1" x14ac:dyDescent="0.35">
      <c r="B89"/>
      <c r="C89"/>
      <c r="D89"/>
      <c r="E89"/>
      <c r="F89"/>
      <c r="G89"/>
      <c r="H89"/>
      <c r="I89"/>
      <c r="J89"/>
      <c r="K89"/>
      <c r="L89"/>
      <c r="M89"/>
      <c r="N89"/>
      <c r="O89"/>
      <c r="P89"/>
      <c r="Q89"/>
      <c r="R89"/>
      <c r="S89"/>
      <c r="T89"/>
      <c r="U89"/>
      <c r="V89"/>
      <c r="W89"/>
      <c r="X89"/>
    </row>
    <row r="90" spans="2:24" ht="14.15" customHeight="1" x14ac:dyDescent="0.35">
      <c r="B90"/>
      <c r="C90"/>
      <c r="D90"/>
      <c r="E90"/>
      <c r="F90"/>
      <c r="G90"/>
      <c r="H90"/>
      <c r="I90"/>
      <c r="J90"/>
      <c r="K90"/>
      <c r="L90"/>
      <c r="M90"/>
      <c r="N90"/>
      <c r="O90"/>
      <c r="P90"/>
      <c r="Q90"/>
      <c r="R90"/>
      <c r="S90"/>
      <c r="T90"/>
      <c r="U90"/>
      <c r="V90"/>
      <c r="W90"/>
      <c r="X90"/>
    </row>
    <row r="91" spans="2:24" ht="14.15" customHeight="1" x14ac:dyDescent="0.35">
      <c r="B91"/>
      <c r="C91"/>
      <c r="D91"/>
      <c r="E91"/>
      <c r="F91"/>
      <c r="G91"/>
      <c r="H91"/>
      <c r="I91"/>
      <c r="J91"/>
      <c r="K91"/>
      <c r="L91"/>
      <c r="M91"/>
      <c r="N91"/>
      <c r="O91"/>
      <c r="P91"/>
      <c r="Q91"/>
      <c r="R91"/>
      <c r="S91"/>
      <c r="T91"/>
      <c r="U91"/>
      <c r="V91"/>
      <c r="W91"/>
      <c r="X91"/>
    </row>
    <row r="92" spans="2:24" ht="14.15" customHeight="1" x14ac:dyDescent="0.35">
      <c r="B92"/>
      <c r="C92"/>
      <c r="D92"/>
      <c r="E92"/>
      <c r="F92"/>
      <c r="G92"/>
      <c r="H92"/>
      <c r="I92"/>
      <c r="J92"/>
      <c r="K92"/>
      <c r="L92"/>
      <c r="M92"/>
      <c r="N92"/>
      <c r="O92"/>
      <c r="P92"/>
      <c r="Q92"/>
      <c r="R92"/>
      <c r="S92"/>
      <c r="T92"/>
      <c r="U92"/>
      <c r="V92"/>
      <c r="W92"/>
      <c r="X92"/>
    </row>
    <row r="93" spans="2:24" ht="14.15" customHeight="1" x14ac:dyDescent="0.35">
      <c r="B93"/>
      <c r="C93"/>
      <c r="D93"/>
      <c r="E93"/>
      <c r="F93"/>
      <c r="G93"/>
      <c r="H93"/>
      <c r="I93"/>
      <c r="J93"/>
      <c r="K93"/>
      <c r="L93"/>
      <c r="M93"/>
      <c r="N93"/>
      <c r="O93"/>
      <c r="P93"/>
      <c r="Q93"/>
      <c r="R93"/>
      <c r="S93"/>
      <c r="T93"/>
      <c r="U93"/>
      <c r="V93"/>
      <c r="W93"/>
      <c r="X93"/>
    </row>
    <row r="94" spans="2:24" ht="14.15" customHeight="1" x14ac:dyDescent="0.35">
      <c r="B94"/>
      <c r="C94"/>
      <c r="D94"/>
      <c r="E94"/>
      <c r="F94"/>
      <c r="G94"/>
      <c r="H94"/>
      <c r="I94"/>
      <c r="J94"/>
      <c r="K94"/>
      <c r="L94"/>
      <c r="M94"/>
      <c r="N94"/>
      <c r="O94"/>
      <c r="P94"/>
      <c r="Q94"/>
      <c r="R94"/>
      <c r="S94"/>
      <c r="T94"/>
      <c r="U94"/>
      <c r="V94"/>
      <c r="W94"/>
      <c r="X94"/>
    </row>
    <row r="95" spans="2:24" ht="14.15" customHeight="1" x14ac:dyDescent="0.35">
      <c r="B95"/>
      <c r="C95"/>
      <c r="D95"/>
      <c r="E95"/>
      <c r="F95"/>
      <c r="G95"/>
      <c r="H95"/>
      <c r="I95"/>
      <c r="J95"/>
      <c r="K95"/>
      <c r="L95"/>
      <c r="M95"/>
      <c r="N95"/>
      <c r="O95"/>
      <c r="P95"/>
      <c r="Q95"/>
      <c r="R95"/>
      <c r="S95"/>
      <c r="T95"/>
      <c r="U95"/>
      <c r="V95"/>
      <c r="W95"/>
      <c r="X95"/>
    </row>
    <row r="96" spans="2:24" ht="14.15" customHeight="1" x14ac:dyDescent="0.35">
      <c r="B96"/>
      <c r="C96"/>
      <c r="D96"/>
      <c r="E96"/>
      <c r="F96"/>
      <c r="G96"/>
      <c r="H96"/>
      <c r="I96"/>
      <c r="J96"/>
      <c r="K96"/>
      <c r="L96"/>
      <c r="M96"/>
      <c r="N96"/>
      <c r="O96"/>
      <c r="P96"/>
      <c r="Q96"/>
      <c r="R96"/>
      <c r="S96"/>
      <c r="T96"/>
      <c r="U96"/>
      <c r="V96"/>
      <c r="W96"/>
      <c r="X96"/>
    </row>
    <row r="97" spans="2:24" ht="14.15" customHeight="1" x14ac:dyDescent="0.35">
      <c r="B97"/>
      <c r="C97"/>
      <c r="D97"/>
      <c r="E97"/>
      <c r="F97"/>
      <c r="G97"/>
      <c r="H97"/>
      <c r="I97"/>
      <c r="J97"/>
      <c r="K97"/>
      <c r="L97"/>
      <c r="M97"/>
      <c r="N97"/>
      <c r="O97"/>
      <c r="P97"/>
      <c r="Q97"/>
      <c r="R97"/>
      <c r="S97"/>
      <c r="T97"/>
      <c r="U97"/>
      <c r="V97"/>
      <c r="W97"/>
      <c r="X97"/>
    </row>
    <row r="98" spans="2:24" ht="14.15" customHeight="1" x14ac:dyDescent="0.35">
      <c r="B98"/>
      <c r="C98"/>
      <c r="D98"/>
      <c r="E98"/>
      <c r="F98"/>
      <c r="G98"/>
      <c r="H98"/>
      <c r="I98"/>
      <c r="J98"/>
      <c r="K98"/>
      <c r="L98"/>
      <c r="M98"/>
      <c r="N98"/>
      <c r="O98"/>
      <c r="P98"/>
      <c r="Q98"/>
      <c r="R98"/>
      <c r="S98"/>
      <c r="T98"/>
      <c r="U98"/>
      <c r="V98"/>
      <c r="W98"/>
      <c r="X98"/>
    </row>
    <row r="99" spans="2:24" ht="14.15" customHeight="1" x14ac:dyDescent="0.35">
      <c r="B99"/>
      <c r="C99"/>
      <c r="D99"/>
      <c r="E99"/>
      <c r="F99"/>
      <c r="G99"/>
      <c r="H99"/>
      <c r="I99"/>
      <c r="J99"/>
      <c r="K99"/>
      <c r="L99"/>
      <c r="M99"/>
      <c r="N99"/>
      <c r="O99"/>
      <c r="P99"/>
      <c r="Q99"/>
      <c r="R99"/>
      <c r="S99"/>
      <c r="T99"/>
      <c r="U99"/>
      <c r="V99"/>
      <c r="W99"/>
      <c r="X99"/>
    </row>
    <row r="100" spans="2:24" ht="14.15" customHeight="1" x14ac:dyDescent="0.35">
      <c r="B100"/>
      <c r="C100"/>
      <c r="D100"/>
      <c r="E100"/>
      <c r="F100"/>
      <c r="G100"/>
      <c r="H100"/>
      <c r="I100"/>
      <c r="J100"/>
      <c r="K100"/>
      <c r="L100"/>
      <c r="M100"/>
      <c r="N100"/>
      <c r="O100"/>
      <c r="P100"/>
      <c r="Q100"/>
      <c r="R100"/>
      <c r="S100"/>
      <c r="T100"/>
      <c r="U100"/>
      <c r="V100"/>
      <c r="W100"/>
      <c r="X100"/>
    </row>
    <row r="101" spans="2:24" ht="14.15" customHeight="1" x14ac:dyDescent="0.35">
      <c r="B101"/>
      <c r="C101"/>
      <c r="D101"/>
      <c r="E101"/>
      <c r="F101"/>
      <c r="G101"/>
      <c r="H101"/>
      <c r="I101"/>
      <c r="J101"/>
      <c r="K101"/>
      <c r="L101"/>
      <c r="M101"/>
      <c r="N101"/>
      <c r="O101"/>
      <c r="P101"/>
      <c r="Q101"/>
      <c r="R101"/>
      <c r="S101"/>
      <c r="T101"/>
      <c r="U101"/>
      <c r="V101"/>
      <c r="W101"/>
      <c r="X101"/>
    </row>
    <row r="102" spans="2:24" ht="14.15" customHeight="1" x14ac:dyDescent="0.35">
      <c r="B102"/>
      <c r="C102"/>
      <c r="D102"/>
      <c r="E102"/>
      <c r="F102"/>
      <c r="G102"/>
      <c r="H102"/>
      <c r="I102"/>
      <c r="J102"/>
      <c r="K102"/>
      <c r="L102"/>
      <c r="M102"/>
      <c r="N102"/>
      <c r="O102"/>
      <c r="P102"/>
      <c r="Q102"/>
      <c r="R102"/>
      <c r="S102"/>
      <c r="T102"/>
      <c r="U102"/>
      <c r="V102"/>
      <c r="W102"/>
      <c r="X102"/>
    </row>
    <row r="103" spans="2:24" ht="14.15" customHeight="1" x14ac:dyDescent="0.35">
      <c r="B103"/>
      <c r="C103"/>
      <c r="D103"/>
      <c r="E103"/>
      <c r="F103"/>
      <c r="G103"/>
      <c r="H103"/>
      <c r="I103"/>
      <c r="J103"/>
      <c r="K103"/>
      <c r="L103"/>
      <c r="M103"/>
      <c r="N103"/>
      <c r="O103"/>
      <c r="P103"/>
      <c r="Q103"/>
      <c r="R103"/>
      <c r="S103"/>
      <c r="T103"/>
      <c r="U103"/>
      <c r="V103"/>
      <c r="W103"/>
      <c r="X103"/>
    </row>
    <row r="104" spans="2:24" ht="14.15" customHeight="1" x14ac:dyDescent="0.35">
      <c r="B104"/>
      <c r="C104"/>
      <c r="D104"/>
      <c r="E104"/>
      <c r="F104"/>
      <c r="G104"/>
      <c r="H104"/>
      <c r="I104"/>
      <c r="J104"/>
      <c r="K104"/>
      <c r="L104"/>
      <c r="M104"/>
      <c r="N104"/>
      <c r="O104"/>
      <c r="P104"/>
      <c r="Q104"/>
      <c r="R104"/>
      <c r="S104"/>
      <c r="T104"/>
      <c r="U104"/>
      <c r="V104"/>
      <c r="W104"/>
      <c r="X104"/>
    </row>
    <row r="105" spans="2:24" ht="14.15" customHeight="1" x14ac:dyDescent="0.35">
      <c r="B105"/>
      <c r="C105"/>
      <c r="D105"/>
      <c r="E105"/>
      <c r="F105"/>
      <c r="G105"/>
      <c r="H105"/>
      <c r="I105"/>
      <c r="J105"/>
      <c r="K105"/>
      <c r="L105"/>
      <c r="M105"/>
      <c r="N105"/>
      <c r="O105"/>
      <c r="P105"/>
      <c r="Q105"/>
      <c r="R105"/>
      <c r="S105"/>
      <c r="T105"/>
      <c r="U105"/>
      <c r="V105"/>
      <c r="W105"/>
      <c r="X105"/>
    </row>
    <row r="106" spans="2:24" ht="14.15" customHeight="1" x14ac:dyDescent="0.35">
      <c r="B106"/>
      <c r="C106"/>
      <c r="D106"/>
      <c r="E106"/>
      <c r="F106"/>
      <c r="G106"/>
      <c r="H106"/>
      <c r="I106"/>
      <c r="J106"/>
      <c r="K106"/>
      <c r="L106"/>
      <c r="M106"/>
      <c r="N106"/>
      <c r="O106"/>
      <c r="P106"/>
      <c r="Q106"/>
      <c r="R106"/>
      <c r="S106"/>
      <c r="T106"/>
      <c r="U106"/>
      <c r="V106"/>
      <c r="W106"/>
      <c r="X106"/>
    </row>
    <row r="107" spans="2:24" ht="14.15" customHeight="1" x14ac:dyDescent="0.35">
      <c r="C107" s="187"/>
      <c r="D107" s="182" t="s">
        <v>298</v>
      </c>
      <c r="E107" s="183">
        <v>1</v>
      </c>
    </row>
    <row r="108" spans="2:24" ht="31.5" customHeight="1" x14ac:dyDescent="0.35">
      <c r="C108" s="188"/>
      <c r="D108" s="185" t="s">
        <v>299</v>
      </c>
      <c r="E108" s="183">
        <v>0.9</v>
      </c>
    </row>
    <row r="109" spans="2:24" ht="14.15" customHeight="1" x14ac:dyDescent="0.35">
      <c r="C109" s="189"/>
      <c r="E109" s="184">
        <v>0.5</v>
      </c>
    </row>
    <row r="110" spans="2:24" ht="14.15" customHeight="1" x14ac:dyDescent="0.35">
      <c r="C110" s="190"/>
      <c r="E110" s="184">
        <v>1</v>
      </c>
    </row>
    <row r="111" spans="2:24" ht="14.15" customHeight="1" x14ac:dyDescent="0.35">
      <c r="C111" s="191"/>
      <c r="E111" s="184">
        <v>0.9</v>
      </c>
    </row>
    <row r="112" spans="2:24" ht="14.15" customHeight="1" x14ac:dyDescent="0.35">
      <c r="C112" s="192"/>
      <c r="E112" s="184">
        <v>0.5</v>
      </c>
    </row>
    <row r="113" spans="2:31" ht="14.15" customHeight="1" x14ac:dyDescent="0.35">
      <c r="C113" s="193"/>
      <c r="E113" s="184">
        <v>0.9</v>
      </c>
    </row>
    <row r="114" spans="2:31" ht="14.15" customHeight="1" x14ac:dyDescent="0.35">
      <c r="C114" s="195"/>
      <c r="E114" s="184"/>
    </row>
    <row r="115" spans="2:31" ht="14.15" customHeight="1" x14ac:dyDescent="0.35">
      <c r="C115" s="194"/>
      <c r="E115" s="184">
        <v>0.5</v>
      </c>
    </row>
    <row r="116" spans="2:31" ht="275.14999999999998" customHeight="1" x14ac:dyDescent="0.35">
      <c r="B116" s="542" t="s">
        <v>300</v>
      </c>
      <c r="C116" s="542"/>
      <c r="D116" s="542"/>
      <c r="E116" s="542"/>
      <c r="F116" s="542"/>
      <c r="G116" s="542"/>
      <c r="H116" s="542"/>
      <c r="I116" s="542"/>
      <c r="J116" s="542"/>
      <c r="K116" s="542"/>
      <c r="L116" s="542"/>
      <c r="M116" s="542"/>
      <c r="N116" s="542"/>
      <c r="O116" s="186"/>
      <c r="P116" s="186"/>
      <c r="Q116" s="186"/>
      <c r="R116" s="186"/>
      <c r="S116" s="186"/>
      <c r="T116" s="186"/>
      <c r="U116" s="186"/>
      <c r="V116" s="186"/>
      <c r="W116" s="186"/>
      <c r="X116" s="186"/>
      <c r="Y116" s="186"/>
      <c r="Z116" s="186"/>
      <c r="AA116" s="186"/>
      <c r="AB116" s="186"/>
      <c r="AC116" s="186"/>
      <c r="AD116" s="186"/>
      <c r="AE116" s="186"/>
    </row>
  </sheetData>
  <mergeCells count="39">
    <mergeCell ref="U55:U56"/>
    <mergeCell ref="C54:U54"/>
    <mergeCell ref="S55:S56"/>
    <mergeCell ref="T55:T56"/>
    <mergeCell ref="U37:U38"/>
    <mergeCell ref="N55:N56"/>
    <mergeCell ref="C55:C56"/>
    <mergeCell ref="V37:V38"/>
    <mergeCell ref="W37:W38"/>
    <mergeCell ref="W39:W42"/>
    <mergeCell ref="V39:V42"/>
    <mergeCell ref="B116:N116"/>
    <mergeCell ref="D37:D38"/>
    <mergeCell ref="E55:H55"/>
    <mergeCell ref="C37:C38"/>
    <mergeCell ref="E37:E38"/>
    <mergeCell ref="F37:I37"/>
    <mergeCell ref="D55:D56"/>
    <mergeCell ref="C72:D72"/>
    <mergeCell ref="F72:G72"/>
    <mergeCell ref="C82:D82"/>
    <mergeCell ref="I55:L55"/>
    <mergeCell ref="M55:M56"/>
    <mergeCell ref="X37:X38"/>
    <mergeCell ref="B4:F4"/>
    <mergeCell ref="B35:V35"/>
    <mergeCell ref="B70:V70"/>
    <mergeCell ref="R55:R56"/>
    <mergeCell ref="J37:J38"/>
    <mergeCell ref="K37:N37"/>
    <mergeCell ref="O37:O38"/>
    <mergeCell ref="Q37:Q38"/>
    <mergeCell ref="T37:T38"/>
    <mergeCell ref="Q55:Q56"/>
    <mergeCell ref="P55:P56"/>
    <mergeCell ref="P37:P38"/>
    <mergeCell ref="R37:R38"/>
    <mergeCell ref="S37:S38"/>
    <mergeCell ref="O55:O56"/>
  </mergeCells>
  <phoneticPr fontId="71" type="noConversion"/>
  <conditionalFormatting sqref="C19">
    <cfRule type="containsText" dxfId="1" priority="1" operator="containsText" text="Yes">
      <formula>NOT(ISERROR(SEARCH("Yes",C19)))</formula>
    </cfRule>
    <cfRule type="containsText" dxfId="0" priority="2" operator="containsText" text="No">
      <formula>NOT(ISERROR(SEARCH("No",C19)))</formula>
    </cfRule>
  </conditionalFormatting>
  <pageMargins left="0.7" right="0.7" top="0.75" bottom="0.75" header="0.3" footer="0.3"/>
  <pageSetup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rgb="FFFF0000"/>
  </sheetPr>
  <dimension ref="A1:AX57"/>
  <sheetViews>
    <sheetView zoomScaleNormal="100" workbookViewId="0">
      <selection activeCell="H15" sqref="H15"/>
    </sheetView>
  </sheetViews>
  <sheetFormatPr defaultRowHeight="14.5" x14ac:dyDescent="0.35"/>
  <cols>
    <col min="1" max="1" width="30" customWidth="1"/>
    <col min="2" max="2" width="44.26953125" customWidth="1"/>
    <col min="3" max="3" width="36.1796875" customWidth="1"/>
    <col min="4" max="4" width="25.1796875" customWidth="1"/>
    <col min="5" max="5" width="27.54296875" customWidth="1"/>
    <col min="6" max="6" width="33.7265625" bestFit="1" customWidth="1"/>
    <col min="7" max="7" width="14.1796875" customWidth="1"/>
    <col min="8" max="8" width="27.54296875" customWidth="1"/>
    <col min="9" max="9" width="13.453125" customWidth="1"/>
    <col min="10" max="10" width="20.81640625" customWidth="1"/>
    <col min="11" max="11" width="29.54296875" bestFit="1" customWidth="1"/>
    <col min="12" max="12" width="29.1796875" customWidth="1"/>
    <col min="13" max="13" width="23.1796875" bestFit="1" customWidth="1"/>
    <col min="14" max="14" width="35" customWidth="1"/>
    <col min="15" max="16" width="32.26953125" bestFit="1" customWidth="1"/>
    <col min="17" max="17" width="30.54296875" customWidth="1"/>
    <col min="18" max="18" width="18.1796875" customWidth="1"/>
    <col min="19" max="19" width="54.1796875" customWidth="1"/>
    <col min="20" max="20" width="19.81640625" bestFit="1" customWidth="1"/>
    <col min="21" max="21" width="29.453125" customWidth="1"/>
    <col min="22" max="22" width="27" bestFit="1" customWidth="1"/>
    <col min="23" max="23" width="45.81640625" customWidth="1"/>
    <col min="24" max="24" width="36.1796875" bestFit="1" customWidth="1"/>
    <col min="25" max="25" width="30.7265625" bestFit="1" customWidth="1"/>
    <col min="26" max="26" width="25.81640625" bestFit="1" customWidth="1"/>
    <col min="27" max="27" width="11.453125" bestFit="1" customWidth="1"/>
    <col min="28" max="28" width="20.54296875" customWidth="1"/>
    <col min="29" max="29" width="17" customWidth="1"/>
    <col min="30" max="30" width="30.54296875" customWidth="1"/>
    <col min="31" max="31" width="50.7265625" bestFit="1" customWidth="1"/>
    <col min="32" max="32" width="26" customWidth="1"/>
    <col min="33" max="33" width="25.81640625" bestFit="1" customWidth="1"/>
    <col min="34" max="34" width="55.26953125" customWidth="1"/>
    <col min="35" max="35" width="68" bestFit="1" customWidth="1"/>
    <col min="36" max="36" width="36.1796875" bestFit="1" customWidth="1"/>
    <col min="37" max="37" width="30.7265625" bestFit="1" customWidth="1"/>
    <col min="38" max="38" width="25.81640625" bestFit="1" customWidth="1"/>
    <col min="39" max="39" width="17.26953125" bestFit="1" customWidth="1"/>
    <col min="40" max="40" width="17" bestFit="1" customWidth="1"/>
    <col min="41" max="42" width="19.1796875" customWidth="1"/>
    <col min="43" max="43" width="13.453125" bestFit="1" customWidth="1"/>
    <col min="44" max="44" width="12.81640625" customWidth="1"/>
    <col min="45" max="45" width="20.1796875" bestFit="1" customWidth="1"/>
    <col min="46" max="46" width="15.7265625" bestFit="1" customWidth="1"/>
    <col min="47" max="47" width="20.7265625" customWidth="1"/>
    <col min="48" max="48" width="16.26953125" bestFit="1" customWidth="1"/>
    <col min="49" max="49" width="35.26953125" bestFit="1" customWidth="1"/>
    <col min="50" max="50" width="53.1796875" bestFit="1" customWidth="1"/>
    <col min="51" max="51" width="24.81640625" bestFit="1" customWidth="1"/>
    <col min="52" max="52" width="19.81640625" bestFit="1" customWidth="1"/>
    <col min="53" max="53" width="38.453125" bestFit="1" customWidth="1"/>
    <col min="54" max="54" width="38.81640625" bestFit="1" customWidth="1"/>
    <col min="55" max="55" width="32.81640625" bestFit="1" customWidth="1"/>
    <col min="56" max="56" width="33.453125" bestFit="1" customWidth="1"/>
    <col min="57" max="57" width="43.26953125" customWidth="1"/>
    <col min="58" max="58" width="26.54296875" bestFit="1" customWidth="1"/>
    <col min="59" max="60" width="28.54296875" bestFit="1" customWidth="1"/>
    <col min="61" max="61" width="17.26953125" bestFit="1" customWidth="1"/>
    <col min="62" max="62" width="16.54296875" bestFit="1" customWidth="1"/>
    <col min="63" max="63" width="24.26953125" bestFit="1" customWidth="1"/>
    <col min="64" max="64" width="20.54296875" bestFit="1" customWidth="1"/>
    <col min="65" max="65" width="11.54296875" bestFit="1" customWidth="1"/>
    <col min="66" max="66" width="13.54296875" bestFit="1" customWidth="1"/>
    <col min="67" max="67" width="14.81640625" customWidth="1"/>
    <col min="68" max="68" width="9.81640625" customWidth="1"/>
    <col min="69" max="69" width="35.1796875" bestFit="1" customWidth="1"/>
    <col min="70" max="70" width="8.453125" bestFit="1" customWidth="1"/>
    <col min="71" max="71" width="12.26953125" bestFit="1" customWidth="1"/>
    <col min="72" max="72" width="11.81640625" bestFit="1" customWidth="1"/>
    <col min="73" max="73" width="8.453125" customWidth="1"/>
    <col min="74" max="74" width="35.1796875" bestFit="1" customWidth="1"/>
    <col min="75" max="75" width="8.453125" bestFit="1" customWidth="1"/>
    <col min="76" max="76" width="12.26953125" bestFit="1" customWidth="1"/>
    <col min="77" max="77" width="11.26953125" customWidth="1"/>
    <col min="78" max="78" width="10.54296875" customWidth="1"/>
    <col min="79" max="79" width="41.81640625" bestFit="1" customWidth="1"/>
    <col min="80" max="80" width="14.54296875" bestFit="1" customWidth="1"/>
    <col min="81" max="81" width="12.26953125" bestFit="1" customWidth="1"/>
    <col min="83" max="83" width="41.54296875" bestFit="1" customWidth="1"/>
    <col min="84" max="84" width="9.453125" bestFit="1" customWidth="1"/>
    <col min="85" max="85" width="14.453125" bestFit="1" customWidth="1"/>
    <col min="88" max="88" width="41.54296875" bestFit="1" customWidth="1"/>
    <col min="89" max="89" width="9.453125" customWidth="1"/>
    <col min="90" max="90" width="14.453125" bestFit="1" customWidth="1"/>
    <col min="93" max="93" width="39.1796875" bestFit="1" customWidth="1"/>
    <col min="94" max="94" width="8.54296875" bestFit="1" customWidth="1"/>
    <col min="95" max="95" width="13.54296875" bestFit="1" customWidth="1"/>
    <col min="98" max="98" width="39.1796875" bestFit="1" customWidth="1"/>
    <col min="99" max="99" width="8.54296875" bestFit="1" customWidth="1"/>
    <col min="100" max="100" width="13.54296875" bestFit="1" customWidth="1"/>
    <col min="103" max="103" width="39.1796875" bestFit="1" customWidth="1"/>
    <col min="104" max="104" width="8.54296875" bestFit="1" customWidth="1"/>
    <col min="105" max="105" width="13.54296875" bestFit="1" customWidth="1"/>
  </cols>
  <sheetData>
    <row r="1" spans="1:50" ht="15" thickBot="1" x14ac:dyDescent="0.4">
      <c r="A1" s="77" t="s">
        <v>81</v>
      </c>
      <c r="G1" s="77"/>
      <c r="R1" s="77" t="s">
        <v>82</v>
      </c>
      <c r="AE1" s="78" t="s">
        <v>29</v>
      </c>
      <c r="AX1" s="77" t="s">
        <v>72</v>
      </c>
    </row>
    <row r="2" spans="1:50" ht="15" thickBot="1" x14ac:dyDescent="0.4">
      <c r="C2" s="196" t="s">
        <v>402</v>
      </c>
      <c r="E2" s="561" t="s">
        <v>463</v>
      </c>
      <c r="F2" s="562"/>
      <c r="H2" s="565" t="s">
        <v>463</v>
      </c>
      <c r="I2" s="566"/>
      <c r="J2" s="567"/>
    </row>
    <row r="3" spans="1:50" ht="15" thickBot="1" x14ac:dyDescent="0.4">
      <c r="A3" s="196" t="s">
        <v>210</v>
      </c>
      <c r="C3" s="197" t="s">
        <v>87</v>
      </c>
      <c r="E3" s="200" t="s">
        <v>442</v>
      </c>
      <c r="F3" s="201">
        <v>370000</v>
      </c>
      <c r="H3" s="568" t="s">
        <v>409</v>
      </c>
      <c r="I3" s="569"/>
      <c r="J3" s="570"/>
      <c r="O3" s="558" t="s">
        <v>307</v>
      </c>
      <c r="P3" s="559"/>
      <c r="Q3" s="560"/>
    </row>
    <row r="4" spans="1:50" ht="15" thickBot="1" x14ac:dyDescent="0.4">
      <c r="A4" s="197" t="s">
        <v>87</v>
      </c>
      <c r="C4" s="197" t="s">
        <v>482</v>
      </c>
      <c r="E4" s="200" t="s">
        <v>443</v>
      </c>
      <c r="F4" s="201">
        <v>185000</v>
      </c>
      <c r="H4" s="381">
        <v>0.5</v>
      </c>
      <c r="I4" s="382">
        <v>0.75</v>
      </c>
      <c r="J4" s="383">
        <v>1</v>
      </c>
      <c r="O4" s="207" t="s">
        <v>308</v>
      </c>
      <c r="P4" s="199" t="s">
        <v>237</v>
      </c>
      <c r="Q4" s="208" t="s">
        <v>309</v>
      </c>
    </row>
    <row r="5" spans="1:50" ht="15" thickBot="1" x14ac:dyDescent="0.4">
      <c r="A5" s="197" t="s">
        <v>88</v>
      </c>
      <c r="C5" s="197" t="s">
        <v>306</v>
      </c>
      <c r="E5" s="200" t="s">
        <v>427</v>
      </c>
      <c r="F5" s="201">
        <v>30000</v>
      </c>
      <c r="H5" s="384">
        <v>3000</v>
      </c>
      <c r="I5" s="385">
        <v>5000</v>
      </c>
      <c r="J5" s="365">
        <v>6500</v>
      </c>
      <c r="O5" s="205" t="s">
        <v>224</v>
      </c>
      <c r="P5" s="43" t="s">
        <v>301</v>
      </c>
      <c r="Q5" s="206">
        <v>529302</v>
      </c>
    </row>
    <row r="6" spans="1:50" ht="15" thickBot="1" x14ac:dyDescent="0.4">
      <c r="A6" s="197" t="s">
        <v>144</v>
      </c>
      <c r="C6" s="197" t="s">
        <v>483</v>
      </c>
      <c r="E6" s="202" t="s">
        <v>428</v>
      </c>
      <c r="F6" s="204">
        <v>20000</v>
      </c>
      <c r="H6" s="571" t="s">
        <v>327</v>
      </c>
      <c r="I6" s="572"/>
      <c r="J6" s="573"/>
      <c r="O6" s="200" t="s">
        <v>224</v>
      </c>
      <c r="P6" s="2" t="s">
        <v>302</v>
      </c>
      <c r="Q6" s="201">
        <v>529302</v>
      </c>
    </row>
    <row r="7" spans="1:50" ht="15" thickBot="1" x14ac:dyDescent="0.4">
      <c r="A7" s="198" t="s">
        <v>398</v>
      </c>
      <c r="C7" s="197" t="s">
        <v>302</v>
      </c>
      <c r="H7" s="381">
        <v>0.5</v>
      </c>
      <c r="I7" s="382">
        <v>0.75</v>
      </c>
      <c r="J7" s="383">
        <v>1</v>
      </c>
      <c r="O7" s="200" t="s">
        <v>224</v>
      </c>
      <c r="P7" s="2" t="s">
        <v>304</v>
      </c>
      <c r="Q7" s="201">
        <v>529302</v>
      </c>
    </row>
    <row r="8" spans="1:50" ht="15" thickBot="1" x14ac:dyDescent="0.4">
      <c r="C8" s="197" t="s">
        <v>303</v>
      </c>
      <c r="E8" s="196" t="s">
        <v>429</v>
      </c>
      <c r="H8" s="384">
        <v>20000</v>
      </c>
      <c r="I8" s="385">
        <v>50000</v>
      </c>
      <c r="J8" s="365">
        <v>65000</v>
      </c>
      <c r="O8" s="200" t="s">
        <v>224</v>
      </c>
      <c r="P8" s="2" t="s">
        <v>297</v>
      </c>
      <c r="Q8" s="201">
        <v>529302</v>
      </c>
    </row>
    <row r="9" spans="1:50" ht="15" thickBot="1" x14ac:dyDescent="0.4">
      <c r="A9" s="196" t="s">
        <v>211</v>
      </c>
      <c r="C9" s="197" t="s">
        <v>304</v>
      </c>
      <c r="E9" s="303">
        <v>1</v>
      </c>
      <c r="O9" s="200" t="s">
        <v>224</v>
      </c>
      <c r="P9" s="2" t="s">
        <v>295</v>
      </c>
      <c r="Q9" s="201">
        <v>529302</v>
      </c>
    </row>
    <row r="10" spans="1:50" ht="15" thickBot="1" x14ac:dyDescent="0.4">
      <c r="A10" s="197" t="s">
        <v>87</v>
      </c>
      <c r="C10" s="197" t="s">
        <v>297</v>
      </c>
      <c r="E10" s="303">
        <v>0.75</v>
      </c>
      <c r="H10" s="563" t="s">
        <v>635</v>
      </c>
      <c r="I10" s="564"/>
      <c r="O10" s="200" t="s">
        <v>224</v>
      </c>
      <c r="P10" s="2" t="s">
        <v>296</v>
      </c>
      <c r="Q10" s="201">
        <v>529302</v>
      </c>
    </row>
    <row r="11" spans="1:50" ht="15" thickBot="1" x14ac:dyDescent="0.4">
      <c r="A11" s="197" t="s">
        <v>228</v>
      </c>
      <c r="C11" s="197" t="s">
        <v>295</v>
      </c>
      <c r="E11" s="304">
        <v>0.5</v>
      </c>
      <c r="H11" s="386" t="s">
        <v>634</v>
      </c>
      <c r="I11" s="386" t="s">
        <v>327</v>
      </c>
      <c r="O11" s="200" t="s">
        <v>223</v>
      </c>
      <c r="P11" s="43" t="s">
        <v>301</v>
      </c>
      <c r="Q11" s="206">
        <v>529302</v>
      </c>
    </row>
    <row r="12" spans="1:50" ht="15" thickBot="1" x14ac:dyDescent="0.4">
      <c r="A12" s="197" t="s">
        <v>216</v>
      </c>
      <c r="C12" s="198" t="s">
        <v>296</v>
      </c>
      <c r="H12" s="387">
        <v>20000</v>
      </c>
      <c r="I12" s="388">
        <v>100000</v>
      </c>
      <c r="O12" s="200" t="s">
        <v>223</v>
      </c>
      <c r="P12" s="2" t="s">
        <v>302</v>
      </c>
      <c r="Q12" s="201">
        <v>529302</v>
      </c>
    </row>
    <row r="13" spans="1:50" ht="15" thickBot="1" x14ac:dyDescent="0.4">
      <c r="A13" s="198" t="s">
        <v>217</v>
      </c>
      <c r="O13" s="200" t="s">
        <v>223</v>
      </c>
      <c r="P13" s="2" t="s">
        <v>304</v>
      </c>
      <c r="Q13" s="201">
        <v>529302</v>
      </c>
    </row>
    <row r="14" spans="1:50" ht="15" thickBot="1" x14ac:dyDescent="0.4">
      <c r="C14" s="196" t="s">
        <v>403</v>
      </c>
      <c r="E14" s="563" t="s">
        <v>409</v>
      </c>
      <c r="F14" s="564"/>
      <c r="H14" s="386" t="s">
        <v>636</v>
      </c>
      <c r="O14" s="200" t="s">
        <v>223</v>
      </c>
      <c r="P14" s="2" t="s">
        <v>297</v>
      </c>
      <c r="Q14" s="201">
        <v>529302</v>
      </c>
    </row>
    <row r="15" spans="1:50" ht="15" thickBot="1" x14ac:dyDescent="0.4">
      <c r="A15" s="196" t="s">
        <v>212</v>
      </c>
      <c r="C15" s="197" t="s">
        <v>359</v>
      </c>
      <c r="E15" s="196" t="s">
        <v>553</v>
      </c>
      <c r="F15" s="196" t="s">
        <v>554</v>
      </c>
      <c r="H15" s="387">
        <v>100000</v>
      </c>
      <c r="O15" s="200" t="s">
        <v>223</v>
      </c>
      <c r="P15" s="2" t="s">
        <v>295</v>
      </c>
      <c r="Q15" s="201">
        <v>529302</v>
      </c>
    </row>
    <row r="16" spans="1:50" x14ac:dyDescent="0.35">
      <c r="A16" s="197" t="s">
        <v>87</v>
      </c>
      <c r="C16" s="197" t="s">
        <v>358</v>
      </c>
      <c r="E16" s="362">
        <v>4</v>
      </c>
      <c r="F16" s="363">
        <v>20000</v>
      </c>
      <c r="O16" s="200" t="s">
        <v>223</v>
      </c>
      <c r="P16" s="2" t="s">
        <v>296</v>
      </c>
      <c r="Q16" s="201">
        <v>529302</v>
      </c>
    </row>
    <row r="17" spans="1:17" ht="15" thickBot="1" x14ac:dyDescent="0.4">
      <c r="A17" s="197" t="s">
        <v>213</v>
      </c>
      <c r="C17" s="198" t="s">
        <v>360</v>
      </c>
      <c r="E17" s="362">
        <v>6</v>
      </c>
      <c r="F17" s="363">
        <v>30000</v>
      </c>
      <c r="O17" s="200" t="s">
        <v>225</v>
      </c>
      <c r="P17" s="2" t="s">
        <v>301</v>
      </c>
      <c r="Q17" s="201">
        <v>205623</v>
      </c>
    </row>
    <row r="18" spans="1:17" ht="15" thickBot="1" x14ac:dyDescent="0.4">
      <c r="A18" s="197" t="s">
        <v>214</v>
      </c>
      <c r="E18" s="364" t="s">
        <v>555</v>
      </c>
      <c r="F18" s="365">
        <v>1000</v>
      </c>
      <c r="O18" s="200" t="s">
        <v>225</v>
      </c>
      <c r="P18" s="2" t="s">
        <v>302</v>
      </c>
      <c r="Q18" s="201">
        <v>205623</v>
      </c>
    </row>
    <row r="19" spans="1:17" ht="15" thickBot="1" x14ac:dyDescent="0.4">
      <c r="A19" s="198" t="s">
        <v>215</v>
      </c>
      <c r="C19" s="196" t="s">
        <v>420</v>
      </c>
      <c r="O19" s="200" t="s">
        <v>225</v>
      </c>
      <c r="P19" s="2" t="s">
        <v>304</v>
      </c>
      <c r="Q19" s="201">
        <v>205623</v>
      </c>
    </row>
    <row r="20" spans="1:17" ht="15" thickBot="1" x14ac:dyDescent="0.4">
      <c r="C20" s="197" t="s">
        <v>87</v>
      </c>
      <c r="E20" s="563" t="s">
        <v>327</v>
      </c>
      <c r="F20" s="564"/>
      <c r="O20" s="200" t="s">
        <v>225</v>
      </c>
      <c r="P20" s="2" t="s">
        <v>297</v>
      </c>
      <c r="Q20" s="201">
        <v>205623</v>
      </c>
    </row>
    <row r="21" spans="1:17" x14ac:dyDescent="0.35">
      <c r="A21" s="196" t="s">
        <v>222</v>
      </c>
      <c r="C21" s="197" t="s">
        <v>327</v>
      </c>
      <c r="E21" s="196" t="s">
        <v>553</v>
      </c>
      <c r="F21" s="196" t="s">
        <v>554</v>
      </c>
      <c r="H21" s="367"/>
      <c r="O21" s="200" t="s">
        <v>225</v>
      </c>
      <c r="P21" s="2" t="s">
        <v>295</v>
      </c>
      <c r="Q21" s="201">
        <v>205623</v>
      </c>
    </row>
    <row r="22" spans="1:17" x14ac:dyDescent="0.35">
      <c r="A22" s="197" t="s">
        <v>87</v>
      </c>
      <c r="C22" s="197" t="s">
        <v>409</v>
      </c>
      <c r="E22" s="362">
        <v>4</v>
      </c>
      <c r="F22" s="363">
        <v>185000</v>
      </c>
      <c r="O22" s="200" t="s">
        <v>225</v>
      </c>
      <c r="P22" s="2" t="s">
        <v>296</v>
      </c>
      <c r="Q22" s="201">
        <v>205623</v>
      </c>
    </row>
    <row r="23" spans="1:17" ht="15" customHeight="1" thickBot="1" x14ac:dyDescent="0.4">
      <c r="A23" s="197" t="s">
        <v>219</v>
      </c>
      <c r="C23" s="198" t="s">
        <v>421</v>
      </c>
      <c r="E23" s="362">
        <v>6</v>
      </c>
      <c r="F23" s="363">
        <v>370000</v>
      </c>
      <c r="O23" s="200" t="s">
        <v>226</v>
      </c>
      <c r="P23" s="2" t="s">
        <v>301</v>
      </c>
      <c r="Q23" s="201">
        <v>205623</v>
      </c>
    </row>
    <row r="24" spans="1:17" ht="15" thickBot="1" x14ac:dyDescent="0.4">
      <c r="A24" s="197" t="s">
        <v>220</v>
      </c>
      <c r="E24" s="364" t="s">
        <v>556</v>
      </c>
      <c r="F24" s="365">
        <v>10000</v>
      </c>
      <c r="O24" s="200" t="s">
        <v>226</v>
      </c>
      <c r="P24" s="2" t="s">
        <v>302</v>
      </c>
      <c r="Q24" s="201">
        <v>205623</v>
      </c>
    </row>
    <row r="25" spans="1:17" ht="15" thickBot="1" x14ac:dyDescent="0.4">
      <c r="A25" s="198" t="s">
        <v>221</v>
      </c>
      <c r="C25" s="196" t="s">
        <v>326</v>
      </c>
      <c r="O25" s="200" t="s">
        <v>226</v>
      </c>
      <c r="P25" s="2" t="s">
        <v>304</v>
      </c>
      <c r="Q25" s="201">
        <v>205623</v>
      </c>
    </row>
    <row r="26" spans="1:17" ht="15" thickBot="1" x14ac:dyDescent="0.4">
      <c r="C26" s="197" t="s">
        <v>87</v>
      </c>
      <c r="O26" s="200" t="s">
        <v>226</v>
      </c>
      <c r="P26" s="2" t="s">
        <v>297</v>
      </c>
      <c r="Q26" s="201">
        <v>205623</v>
      </c>
    </row>
    <row r="27" spans="1:17" ht="14.5" customHeight="1" x14ac:dyDescent="0.35">
      <c r="A27" s="196" t="s">
        <v>374</v>
      </c>
      <c r="C27" s="197" t="s">
        <v>342</v>
      </c>
      <c r="O27" s="200" t="s">
        <v>226</v>
      </c>
      <c r="P27" s="2" t="s">
        <v>295</v>
      </c>
      <c r="Q27" s="201">
        <v>205623</v>
      </c>
    </row>
    <row r="28" spans="1:17" x14ac:dyDescent="0.35">
      <c r="A28" s="197" t="s">
        <v>87</v>
      </c>
      <c r="C28" s="197" t="s">
        <v>343</v>
      </c>
      <c r="O28" s="200" t="s">
        <v>226</v>
      </c>
      <c r="P28" s="2" t="s">
        <v>296</v>
      </c>
      <c r="Q28" s="201">
        <v>205623</v>
      </c>
    </row>
    <row r="29" spans="1:17" x14ac:dyDescent="0.35">
      <c r="A29" s="197" t="s">
        <v>375</v>
      </c>
      <c r="C29" s="197" t="s">
        <v>379</v>
      </c>
      <c r="O29" s="200" t="s">
        <v>223</v>
      </c>
      <c r="P29" s="2" t="s">
        <v>305</v>
      </c>
      <c r="Q29" s="201">
        <v>30366</v>
      </c>
    </row>
    <row r="30" spans="1:17" x14ac:dyDescent="0.35">
      <c r="A30" s="197" t="s">
        <v>376</v>
      </c>
      <c r="C30" s="197" t="s">
        <v>380</v>
      </c>
      <c r="O30" s="200" t="s">
        <v>223</v>
      </c>
      <c r="P30" s="2" t="s">
        <v>306</v>
      </c>
      <c r="Q30" s="201">
        <v>30366</v>
      </c>
    </row>
    <row r="31" spans="1:17" ht="15" thickBot="1" x14ac:dyDescent="0.4">
      <c r="A31" s="198" t="s">
        <v>377</v>
      </c>
      <c r="C31" s="198" t="s">
        <v>381</v>
      </c>
      <c r="O31" s="200" t="s">
        <v>226</v>
      </c>
      <c r="P31" s="2" t="s">
        <v>305</v>
      </c>
      <c r="Q31" s="201">
        <v>30366</v>
      </c>
    </row>
    <row r="32" spans="1:17" ht="15" thickBot="1" x14ac:dyDescent="0.4">
      <c r="O32" s="200" t="s">
        <v>226</v>
      </c>
      <c r="P32" s="2" t="s">
        <v>306</v>
      </c>
      <c r="Q32" s="201">
        <v>30366</v>
      </c>
    </row>
    <row r="33" spans="1:17" x14ac:dyDescent="0.35">
      <c r="A33" s="196" t="s">
        <v>227</v>
      </c>
      <c r="C33" s="196" t="s">
        <v>218</v>
      </c>
      <c r="O33" s="200" t="s">
        <v>224</v>
      </c>
      <c r="P33" s="2" t="s">
        <v>305</v>
      </c>
      <c r="Q33" s="201">
        <v>30366</v>
      </c>
    </row>
    <row r="34" spans="1:17" ht="14.5" customHeight="1" x14ac:dyDescent="0.35">
      <c r="A34" s="197" t="s">
        <v>87</v>
      </c>
      <c r="C34" s="197" t="s">
        <v>87</v>
      </c>
      <c r="O34" s="200" t="s">
        <v>224</v>
      </c>
      <c r="P34" s="2" t="s">
        <v>306</v>
      </c>
      <c r="Q34" s="201">
        <v>30366</v>
      </c>
    </row>
    <row r="35" spans="1:17" x14ac:dyDescent="0.35">
      <c r="A35" s="197" t="s">
        <v>88</v>
      </c>
      <c r="C35" s="197" t="s">
        <v>387</v>
      </c>
      <c r="O35" s="200" t="s">
        <v>225</v>
      </c>
      <c r="P35" s="2" t="s">
        <v>305</v>
      </c>
      <c r="Q35" s="201">
        <v>30366</v>
      </c>
    </row>
    <row r="36" spans="1:17" ht="16" customHeight="1" thickBot="1" x14ac:dyDescent="0.4">
      <c r="A36" s="198" t="s">
        <v>144</v>
      </c>
      <c r="C36" s="197" t="s">
        <v>392</v>
      </c>
      <c r="O36" s="202" t="s">
        <v>225</v>
      </c>
      <c r="P36" s="203" t="s">
        <v>306</v>
      </c>
      <c r="Q36" s="204">
        <v>30366</v>
      </c>
    </row>
    <row r="37" spans="1:17" ht="15" thickBot="1" x14ac:dyDescent="0.4">
      <c r="C37" s="197" t="s">
        <v>393</v>
      </c>
    </row>
    <row r="38" spans="1:17" x14ac:dyDescent="0.35">
      <c r="A38" s="196" t="s">
        <v>229</v>
      </c>
      <c r="C38" s="197" t="s">
        <v>394</v>
      </c>
    </row>
    <row r="39" spans="1:17" x14ac:dyDescent="0.35">
      <c r="A39" s="197" t="s">
        <v>87</v>
      </c>
      <c r="C39" s="197" t="s">
        <v>384</v>
      </c>
    </row>
    <row r="40" spans="1:17" x14ac:dyDescent="0.35">
      <c r="A40" s="197" t="s">
        <v>230</v>
      </c>
      <c r="C40" s="197" t="s">
        <v>386</v>
      </c>
    </row>
    <row r="41" spans="1:17" ht="15" thickBot="1" x14ac:dyDescent="0.4">
      <c r="A41" s="198" t="s">
        <v>231</v>
      </c>
      <c r="C41" s="197" t="s">
        <v>388</v>
      </c>
    </row>
    <row r="42" spans="1:17" ht="15" thickBot="1" x14ac:dyDescent="0.4">
      <c r="C42" s="197" t="s">
        <v>226</v>
      </c>
    </row>
    <row r="43" spans="1:17" x14ac:dyDescent="0.35">
      <c r="A43" s="196" t="s">
        <v>365</v>
      </c>
      <c r="C43" s="197" t="s">
        <v>382</v>
      </c>
    </row>
    <row r="44" spans="1:17" x14ac:dyDescent="0.35">
      <c r="A44" s="197" t="s">
        <v>87</v>
      </c>
      <c r="C44" s="197" t="s">
        <v>389</v>
      </c>
    </row>
    <row r="45" spans="1:17" x14ac:dyDescent="0.35">
      <c r="A45" s="197" t="s">
        <v>366</v>
      </c>
      <c r="C45" s="197" t="s">
        <v>385</v>
      </c>
    </row>
    <row r="46" spans="1:17" x14ac:dyDescent="0.35">
      <c r="A46" s="197" t="s">
        <v>367</v>
      </c>
      <c r="C46" s="197" t="s">
        <v>390</v>
      </c>
    </row>
    <row r="47" spans="1:17" x14ac:dyDescent="0.35">
      <c r="A47" s="197" t="s">
        <v>368</v>
      </c>
      <c r="C47" s="197" t="s">
        <v>383</v>
      </c>
    </row>
    <row r="48" spans="1:17" ht="15" thickBot="1" x14ac:dyDescent="0.4">
      <c r="A48" s="324" t="s">
        <v>496</v>
      </c>
      <c r="C48" s="198" t="s">
        <v>391</v>
      </c>
    </row>
    <row r="49" spans="1:3" ht="15" thickBot="1" x14ac:dyDescent="0.4">
      <c r="A49" s="198" t="s">
        <v>369</v>
      </c>
    </row>
    <row r="50" spans="1:3" x14ac:dyDescent="0.35">
      <c r="C50" s="196" t="s">
        <v>417</v>
      </c>
    </row>
    <row r="51" spans="1:3" ht="15" thickBot="1" x14ac:dyDescent="0.4">
      <c r="C51" s="197" t="s">
        <v>87</v>
      </c>
    </row>
    <row r="52" spans="1:3" x14ac:dyDescent="0.35">
      <c r="A52" s="196" t="s">
        <v>528</v>
      </c>
      <c r="C52" s="197" t="s">
        <v>578</v>
      </c>
    </row>
    <row r="53" spans="1:3" ht="15" thickBot="1" x14ac:dyDescent="0.4">
      <c r="A53" s="197" t="s">
        <v>87</v>
      </c>
      <c r="C53" s="198" t="s">
        <v>418</v>
      </c>
    </row>
    <row r="54" spans="1:3" ht="15" thickBot="1" x14ac:dyDescent="0.4">
      <c r="A54" s="197" t="s">
        <v>88</v>
      </c>
    </row>
    <row r="55" spans="1:3" x14ac:dyDescent="0.35">
      <c r="A55" s="197" t="s">
        <v>144</v>
      </c>
      <c r="C55" s="196" t="s">
        <v>419</v>
      </c>
    </row>
    <row r="56" spans="1:3" ht="15" thickBot="1" x14ac:dyDescent="0.4">
      <c r="A56" s="198" t="s">
        <v>398</v>
      </c>
      <c r="C56" s="197" t="s">
        <v>87</v>
      </c>
    </row>
    <row r="57" spans="1:3" ht="15" thickBot="1" x14ac:dyDescent="0.4">
      <c r="A57" s="198"/>
      <c r="C57" s="198" t="s">
        <v>52</v>
      </c>
    </row>
  </sheetData>
  <mergeCells count="8">
    <mergeCell ref="O3:Q3"/>
    <mergeCell ref="E2:F2"/>
    <mergeCell ref="E14:F14"/>
    <mergeCell ref="E20:F20"/>
    <mergeCell ref="H2:J2"/>
    <mergeCell ref="H3:J3"/>
    <mergeCell ref="H6:J6"/>
    <mergeCell ref="H10:I10"/>
  </mergeCells>
  <phoneticPr fontId="71" type="noConversion"/>
  <pageMargins left="0.7" right="0.7" top="0.75" bottom="0.75" header="0.3" footer="0.3"/>
  <pageSetup orientation="portrait" horizontalDpi="300" verticalDpi="300"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7">
    <tabColor rgb="FF00B050"/>
    <pageSetUpPr fitToPage="1"/>
  </sheetPr>
  <dimension ref="A1:IV87"/>
  <sheetViews>
    <sheetView showGridLines="0" zoomScaleNormal="100" workbookViewId="0"/>
  </sheetViews>
  <sheetFormatPr defaultColWidth="0" defaultRowHeight="16.5" customHeight="1" zeroHeight="1" x14ac:dyDescent="0.3"/>
  <cols>
    <col min="1" max="1" width="11.453125" style="46" customWidth="1"/>
    <col min="2" max="2" width="12.453125" style="46" customWidth="1"/>
    <col min="3" max="3" width="13.54296875" style="46" customWidth="1"/>
    <col min="4" max="6" width="11.54296875" style="46" customWidth="1"/>
    <col min="7" max="7" width="1.54296875" style="46" customWidth="1"/>
    <col min="8" max="8" width="15.54296875" style="46" customWidth="1"/>
    <col min="9" max="10" width="11.54296875" style="46" customWidth="1"/>
    <col min="11" max="11" width="12.81640625" style="46" customWidth="1"/>
    <col min="12" max="12" width="11.54296875" style="46" customWidth="1"/>
    <col min="13" max="16384" width="9.1796875" style="46" hidden="1"/>
  </cols>
  <sheetData>
    <row r="1" spans="1:256" s="19" customFormat="1" ht="60" customHeight="1" x14ac:dyDescent="0.7">
      <c r="A1" s="131" t="str">
        <f>Development!$A$3&amp;" Residential Efficiency Program"</f>
        <v>2025 Residential Efficiency Program</v>
      </c>
      <c r="B1" s="132"/>
      <c r="C1" s="130"/>
      <c r="D1" s="130"/>
      <c r="E1" s="130"/>
      <c r="F1" s="130"/>
      <c r="G1" s="130"/>
      <c r="H1" s="130"/>
      <c r="I1" s="130"/>
      <c r="J1" s="130"/>
      <c r="K1" s="130"/>
      <c r="L1" s="130"/>
      <c r="V1" s="574"/>
      <c r="W1" s="574"/>
      <c r="X1" s="574"/>
      <c r="Y1" s="574"/>
      <c r="Z1" s="574"/>
      <c r="AA1" s="574"/>
      <c r="AB1" s="574"/>
      <c r="AC1" s="574"/>
      <c r="AD1" s="574"/>
      <c r="AE1" s="574"/>
      <c r="AF1" s="574"/>
      <c r="AG1" s="574"/>
      <c r="AH1" s="574"/>
      <c r="AI1" s="574"/>
      <c r="AJ1" s="574"/>
      <c r="AK1" s="574"/>
      <c r="AL1" s="574"/>
      <c r="AM1" s="574"/>
      <c r="AN1" s="574"/>
      <c r="AO1" s="574"/>
      <c r="AP1" s="574"/>
      <c r="AQ1" s="574"/>
      <c r="AR1" s="574"/>
      <c r="AS1" s="574"/>
      <c r="AT1" s="574"/>
      <c r="AU1" s="574"/>
      <c r="AV1" s="574"/>
      <c r="AW1" s="574"/>
      <c r="AX1" s="574"/>
      <c r="AY1" s="574"/>
      <c r="AZ1" s="574"/>
      <c r="BA1" s="574"/>
      <c r="BB1" s="574"/>
      <c r="BC1" s="574"/>
      <c r="BD1" s="574"/>
      <c r="BE1" s="574"/>
      <c r="BF1" s="574"/>
      <c r="BG1" s="574"/>
      <c r="BH1" s="574"/>
      <c r="BI1" s="574"/>
      <c r="BJ1" s="574"/>
      <c r="BK1" s="574"/>
      <c r="BL1" s="574"/>
      <c r="BM1" s="574"/>
      <c r="BN1" s="574"/>
      <c r="BO1" s="574"/>
      <c r="BP1" s="574"/>
      <c r="BQ1" s="574"/>
      <c r="BR1" s="574"/>
      <c r="BS1" s="574"/>
      <c r="BT1" s="574"/>
      <c r="BU1" s="574"/>
      <c r="BV1" s="574"/>
      <c r="BW1" s="574"/>
      <c r="BX1" s="574"/>
      <c r="BY1" s="574"/>
      <c r="BZ1" s="574"/>
      <c r="CA1" s="574"/>
      <c r="CB1" s="574"/>
      <c r="CC1" s="574"/>
      <c r="CD1" s="574"/>
      <c r="CE1" s="574"/>
      <c r="CF1" s="574"/>
      <c r="CG1" s="574"/>
      <c r="CH1" s="574"/>
      <c r="CI1" s="574"/>
      <c r="CJ1" s="574"/>
      <c r="CK1" s="574"/>
      <c r="CL1" s="574"/>
      <c r="CM1" s="574"/>
      <c r="CN1" s="574"/>
      <c r="CO1" s="574"/>
      <c r="CP1" s="574"/>
      <c r="CQ1" s="574"/>
      <c r="CR1" s="574"/>
      <c r="CS1" s="574"/>
      <c r="CT1" s="574"/>
      <c r="CU1" s="574"/>
      <c r="CV1" s="574"/>
      <c r="CW1" s="574"/>
      <c r="CX1" s="574"/>
      <c r="CY1" s="574"/>
      <c r="CZ1" s="574"/>
      <c r="DA1" s="574"/>
      <c r="DB1" s="574"/>
      <c r="DC1" s="574"/>
      <c r="DD1" s="574"/>
      <c r="DE1" s="574"/>
      <c r="DF1" s="574"/>
      <c r="DG1" s="574"/>
      <c r="DH1" s="574"/>
      <c r="DI1" s="574"/>
      <c r="DJ1" s="574"/>
      <c r="DK1" s="574"/>
      <c r="DL1" s="574"/>
      <c r="DM1" s="574"/>
      <c r="DN1" s="574"/>
      <c r="DO1" s="574"/>
      <c r="DP1" s="574"/>
      <c r="DQ1" s="574"/>
      <c r="DR1" s="574"/>
      <c r="DS1" s="574"/>
      <c r="DT1" s="574"/>
      <c r="DU1" s="574"/>
      <c r="DV1" s="574"/>
      <c r="DW1" s="574"/>
      <c r="DX1" s="574"/>
      <c r="DY1" s="574"/>
      <c r="DZ1" s="574"/>
      <c r="EA1" s="574"/>
      <c r="EB1" s="574"/>
      <c r="EC1" s="574"/>
      <c r="ED1" s="574"/>
      <c r="EE1" s="574"/>
      <c r="EF1" s="574"/>
      <c r="EG1" s="574"/>
      <c r="EH1" s="574"/>
      <c r="EI1" s="574"/>
      <c r="EJ1" s="574"/>
      <c r="EK1" s="574"/>
      <c r="EL1" s="574"/>
      <c r="EM1" s="574"/>
      <c r="EN1" s="574"/>
      <c r="EO1" s="574"/>
      <c r="EP1" s="574"/>
      <c r="EQ1" s="574"/>
      <c r="ER1" s="574"/>
      <c r="ES1" s="574"/>
      <c r="ET1" s="574"/>
      <c r="EU1" s="574"/>
      <c r="EV1" s="574"/>
      <c r="EW1" s="574"/>
      <c r="EX1" s="574"/>
      <c r="EY1" s="574"/>
      <c r="EZ1" s="574"/>
      <c r="FA1" s="574"/>
      <c r="FB1" s="574"/>
      <c r="FC1" s="574"/>
      <c r="FD1" s="574"/>
      <c r="FE1" s="574"/>
      <c r="FF1" s="574"/>
      <c r="FG1" s="574"/>
      <c r="FH1" s="574"/>
      <c r="FI1" s="574"/>
      <c r="FJ1" s="574"/>
      <c r="FK1" s="574"/>
      <c r="FL1" s="574"/>
      <c r="FM1" s="574"/>
      <c r="FN1" s="574"/>
      <c r="FO1" s="574"/>
      <c r="FP1" s="574"/>
      <c r="FQ1" s="574"/>
      <c r="FR1" s="574"/>
      <c r="FS1" s="574"/>
      <c r="FT1" s="574"/>
      <c r="FU1" s="574"/>
      <c r="FV1" s="574"/>
      <c r="FW1" s="574"/>
      <c r="FX1" s="574"/>
      <c r="FY1" s="574"/>
      <c r="FZ1" s="574"/>
      <c r="GA1" s="574"/>
      <c r="GB1" s="574"/>
      <c r="GC1" s="574"/>
      <c r="GD1" s="574"/>
      <c r="GE1" s="574"/>
      <c r="GF1" s="574"/>
      <c r="GG1" s="574"/>
      <c r="GH1" s="574"/>
      <c r="GI1" s="574"/>
      <c r="GJ1" s="574"/>
      <c r="GK1" s="574"/>
      <c r="GL1" s="574"/>
      <c r="GM1" s="574"/>
      <c r="GN1" s="574"/>
      <c r="GO1" s="574"/>
      <c r="GP1" s="574"/>
      <c r="GQ1" s="574"/>
      <c r="GR1" s="574"/>
      <c r="GS1" s="574"/>
      <c r="GT1" s="574"/>
      <c r="GU1" s="574"/>
      <c r="GV1" s="574"/>
      <c r="GW1" s="574"/>
      <c r="GX1" s="574"/>
      <c r="GY1" s="574"/>
      <c r="GZ1" s="574"/>
      <c r="HA1" s="574"/>
      <c r="HB1" s="574"/>
      <c r="HC1" s="574"/>
      <c r="HD1" s="574"/>
      <c r="HE1" s="574"/>
      <c r="HF1" s="574"/>
      <c r="HG1" s="574"/>
      <c r="HH1" s="574"/>
      <c r="HI1" s="574"/>
      <c r="HJ1" s="574"/>
      <c r="HK1" s="574"/>
      <c r="HL1" s="574"/>
      <c r="HM1" s="574"/>
      <c r="HN1" s="574"/>
      <c r="HO1" s="574"/>
      <c r="HP1" s="574"/>
      <c r="HQ1" s="574"/>
      <c r="HR1" s="574"/>
      <c r="HS1" s="574"/>
      <c r="HT1" s="574"/>
      <c r="HU1" s="574"/>
      <c r="HV1" s="574"/>
      <c r="HW1" s="574"/>
      <c r="HX1" s="574"/>
      <c r="HY1" s="574"/>
      <c r="HZ1" s="574"/>
      <c r="IA1" s="574"/>
      <c r="IB1" s="574"/>
      <c r="IC1" s="574"/>
      <c r="ID1" s="574"/>
      <c r="IE1" s="574"/>
      <c r="IF1" s="574"/>
      <c r="IG1" s="574"/>
      <c r="IH1" s="574"/>
      <c r="II1" s="574"/>
      <c r="IJ1" s="574"/>
      <c r="IK1" s="574"/>
      <c r="IL1" s="574"/>
      <c r="IM1" s="574"/>
      <c r="IN1" s="574"/>
      <c r="IO1" s="574"/>
      <c r="IP1" s="574"/>
      <c r="IQ1" s="574"/>
      <c r="IR1" s="574"/>
      <c r="IS1" s="574"/>
      <c r="IT1" s="574"/>
      <c r="IU1" s="574"/>
      <c r="IV1" s="574"/>
    </row>
    <row r="2" spans="1:256" s="19" customFormat="1" ht="60" customHeight="1" thickBot="1" x14ac:dyDescent="0.4">
      <c r="A2" s="149" t="s">
        <v>32</v>
      </c>
      <c r="B2" s="130"/>
      <c r="C2" s="149"/>
      <c r="D2" s="130"/>
      <c r="E2" s="130"/>
      <c r="F2" s="130"/>
      <c r="G2" s="130"/>
      <c r="H2" s="130"/>
      <c r="I2" s="130"/>
      <c r="J2" s="130"/>
      <c r="K2" s="130"/>
      <c r="L2" s="130"/>
      <c r="M2" s="34"/>
      <c r="V2" s="575"/>
      <c r="W2" s="575"/>
      <c r="X2" s="575"/>
      <c r="Y2" s="575"/>
      <c r="Z2" s="575"/>
      <c r="AA2" s="575"/>
      <c r="AB2" s="575"/>
      <c r="AC2" s="575"/>
      <c r="AD2" s="575"/>
      <c r="AE2" s="575"/>
      <c r="AF2" s="575"/>
      <c r="AG2" s="575"/>
      <c r="AH2" s="575"/>
      <c r="AI2" s="575"/>
      <c r="AJ2" s="575"/>
      <c r="AK2" s="575"/>
      <c r="AL2" s="575"/>
      <c r="AM2" s="575"/>
      <c r="AN2" s="575"/>
      <c r="AO2" s="575"/>
      <c r="AP2" s="575"/>
      <c r="AQ2" s="575"/>
      <c r="AR2" s="575"/>
      <c r="AS2" s="575"/>
      <c r="AT2" s="575"/>
      <c r="AU2" s="575"/>
      <c r="AV2" s="575"/>
      <c r="AW2" s="575"/>
      <c r="AX2" s="575"/>
      <c r="AY2" s="575"/>
      <c r="AZ2" s="575"/>
      <c r="BA2" s="575"/>
      <c r="BB2" s="575"/>
      <c r="BC2" s="575"/>
      <c r="BD2" s="575"/>
      <c r="BE2" s="575"/>
      <c r="BF2" s="575"/>
      <c r="BG2" s="575"/>
      <c r="BH2" s="575"/>
      <c r="BI2" s="575"/>
      <c r="BJ2" s="575"/>
      <c r="BK2" s="575"/>
      <c r="BL2" s="575"/>
      <c r="BM2" s="575"/>
      <c r="BN2" s="575"/>
      <c r="BO2" s="575"/>
      <c r="BP2" s="575"/>
      <c r="BQ2" s="575"/>
      <c r="BR2" s="575"/>
      <c r="BS2" s="575"/>
      <c r="BT2" s="575"/>
      <c r="BU2" s="575"/>
      <c r="BV2" s="575"/>
      <c r="BW2" s="575"/>
      <c r="BX2" s="575"/>
      <c r="BY2" s="575"/>
      <c r="BZ2" s="575"/>
      <c r="CA2" s="575"/>
      <c r="CB2" s="575"/>
      <c r="CC2" s="575"/>
      <c r="CD2" s="575"/>
      <c r="CE2" s="575"/>
      <c r="CF2" s="575"/>
      <c r="CG2" s="575"/>
      <c r="CH2" s="575"/>
      <c r="CI2" s="575"/>
      <c r="CJ2" s="575"/>
      <c r="CK2" s="575"/>
      <c r="CL2" s="575"/>
      <c r="CM2" s="575"/>
      <c r="CN2" s="575"/>
      <c r="CO2" s="575"/>
      <c r="CP2" s="575"/>
      <c r="CQ2" s="575"/>
      <c r="CR2" s="575"/>
      <c r="CS2" s="575"/>
      <c r="CT2" s="575"/>
      <c r="CU2" s="575"/>
      <c r="CV2" s="575"/>
      <c r="CW2" s="575"/>
      <c r="CX2" s="575"/>
      <c r="CY2" s="575"/>
      <c r="CZ2" s="575"/>
      <c r="DA2" s="575"/>
      <c r="DB2" s="575"/>
      <c r="DC2" s="575"/>
      <c r="DD2" s="575"/>
      <c r="DE2" s="575"/>
      <c r="DF2" s="575"/>
      <c r="DG2" s="575"/>
      <c r="DH2" s="575"/>
      <c r="DI2" s="575"/>
      <c r="DJ2" s="575"/>
      <c r="DK2" s="575"/>
      <c r="DL2" s="575"/>
      <c r="DM2" s="575"/>
      <c r="DN2" s="575"/>
      <c r="DO2" s="575"/>
      <c r="DP2" s="575"/>
      <c r="DQ2" s="575"/>
      <c r="DR2" s="575"/>
      <c r="DS2" s="575"/>
      <c r="DT2" s="575"/>
      <c r="DU2" s="575"/>
      <c r="DV2" s="575"/>
      <c r="DW2" s="575"/>
      <c r="DX2" s="575"/>
      <c r="DY2" s="575"/>
      <c r="DZ2" s="575"/>
      <c r="EA2" s="575"/>
      <c r="EB2" s="575"/>
      <c r="EC2" s="575"/>
      <c r="ED2" s="575"/>
      <c r="EE2" s="575"/>
      <c r="EF2" s="575"/>
      <c r="EG2" s="575"/>
      <c r="EH2" s="575"/>
      <c r="EI2" s="575"/>
      <c r="EJ2" s="575"/>
      <c r="EK2" s="575"/>
      <c r="EL2" s="575"/>
      <c r="EM2" s="575"/>
      <c r="EN2" s="575"/>
      <c r="EO2" s="575"/>
      <c r="EP2" s="575"/>
      <c r="EQ2" s="575"/>
      <c r="ER2" s="575"/>
      <c r="ES2" s="575"/>
      <c r="ET2" s="575"/>
      <c r="EU2" s="575"/>
      <c r="EV2" s="575"/>
      <c r="EW2" s="575"/>
      <c r="EX2" s="575"/>
      <c r="EY2" s="575"/>
      <c r="EZ2" s="575"/>
      <c r="FA2" s="575"/>
      <c r="FB2" s="575"/>
      <c r="FC2" s="575"/>
      <c r="FD2" s="575"/>
      <c r="FE2" s="575"/>
      <c r="FF2" s="575"/>
      <c r="FG2" s="575"/>
      <c r="FH2" s="575"/>
      <c r="FI2" s="575"/>
      <c r="FJ2" s="575"/>
      <c r="FK2" s="575"/>
      <c r="FL2" s="575"/>
      <c r="FM2" s="575"/>
      <c r="FN2" s="575"/>
      <c r="FO2" s="575"/>
      <c r="FP2" s="575"/>
      <c r="FQ2" s="575"/>
      <c r="FR2" s="575"/>
      <c r="FS2" s="575"/>
      <c r="FT2" s="575"/>
      <c r="FU2" s="575"/>
      <c r="FV2" s="575"/>
      <c r="FW2" s="575"/>
      <c r="FX2" s="575"/>
      <c r="FY2" s="575"/>
      <c r="FZ2" s="575"/>
      <c r="GA2" s="575"/>
      <c r="GB2" s="575"/>
      <c r="GC2" s="575"/>
      <c r="GD2" s="575"/>
      <c r="GE2" s="575"/>
      <c r="GF2" s="575"/>
      <c r="GG2" s="575"/>
      <c r="GH2" s="575"/>
      <c r="GI2" s="575"/>
      <c r="GJ2" s="575"/>
      <c r="GK2" s="575"/>
      <c r="GL2" s="575"/>
      <c r="GM2" s="575"/>
      <c r="GN2" s="575"/>
      <c r="GO2" s="575"/>
      <c r="GP2" s="575"/>
      <c r="GQ2" s="575"/>
      <c r="GR2" s="575"/>
      <c r="GS2" s="575"/>
      <c r="GT2" s="575"/>
      <c r="GU2" s="575"/>
      <c r="GV2" s="575"/>
      <c r="GW2" s="575"/>
      <c r="GX2" s="575"/>
      <c r="GY2" s="575"/>
      <c r="GZ2" s="575"/>
      <c r="HA2" s="575"/>
      <c r="HB2" s="575"/>
      <c r="HC2" s="575"/>
      <c r="HD2" s="575"/>
      <c r="HE2" s="575"/>
      <c r="HF2" s="575"/>
      <c r="HG2" s="575"/>
      <c r="HH2" s="575"/>
      <c r="HI2" s="575"/>
      <c r="HJ2" s="575"/>
      <c r="HK2" s="575"/>
      <c r="HL2" s="575"/>
      <c r="HM2" s="575"/>
      <c r="HN2" s="575"/>
      <c r="HO2" s="575"/>
      <c r="HP2" s="575"/>
      <c r="HQ2" s="575"/>
      <c r="HR2" s="575"/>
      <c r="HS2" s="575"/>
      <c r="HT2" s="575"/>
      <c r="HU2" s="575"/>
      <c r="HV2" s="575"/>
      <c r="HW2" s="575"/>
      <c r="HX2" s="575"/>
      <c r="HY2" s="575"/>
      <c r="HZ2" s="575"/>
      <c r="IA2" s="575"/>
      <c r="IB2" s="575"/>
      <c r="IC2" s="575"/>
      <c r="ID2" s="575"/>
      <c r="IE2" s="575"/>
      <c r="IF2" s="575"/>
      <c r="IG2" s="575"/>
      <c r="IH2" s="575"/>
      <c r="II2" s="575"/>
      <c r="IJ2" s="575"/>
      <c r="IK2" s="575"/>
      <c r="IL2" s="575"/>
      <c r="IM2" s="575"/>
      <c r="IN2" s="575"/>
      <c r="IO2" s="575"/>
      <c r="IP2" s="575"/>
      <c r="IQ2" s="575"/>
      <c r="IR2" s="575"/>
      <c r="IS2" s="575"/>
      <c r="IT2" s="575"/>
      <c r="IU2" s="575"/>
      <c r="IV2" s="575"/>
    </row>
    <row r="3" spans="1:256" ht="34" customHeight="1" thickTop="1" x14ac:dyDescent="0.3">
      <c r="A3" s="576" t="s">
        <v>151</v>
      </c>
      <c r="B3" s="577"/>
      <c r="C3" s="577"/>
      <c r="D3" s="577"/>
      <c r="E3" s="577"/>
      <c r="F3" s="577"/>
      <c r="G3" s="577"/>
      <c r="H3" s="577"/>
      <c r="I3" s="577"/>
      <c r="J3" s="577"/>
      <c r="K3" s="577"/>
      <c r="L3" s="577"/>
    </row>
    <row r="4" spans="1:256" s="35" customFormat="1" ht="18.5" thickBot="1" x14ac:dyDescent="0.4">
      <c r="A4" s="488" t="s">
        <v>33</v>
      </c>
      <c r="B4" s="488"/>
      <c r="C4" s="488"/>
      <c r="D4" s="488"/>
      <c r="E4" s="488"/>
      <c r="F4" s="488"/>
      <c r="G4" s="488"/>
      <c r="H4" s="488"/>
      <c r="I4" s="488"/>
      <c r="J4" s="488"/>
      <c r="K4" s="488"/>
      <c r="L4" s="488"/>
    </row>
    <row r="5" spans="1:256" ht="36.75" customHeight="1" x14ac:dyDescent="0.4">
      <c r="A5" s="412" t="s">
        <v>58</v>
      </c>
      <c r="B5" s="412"/>
      <c r="C5" s="479" t="str">
        <f>IF('Customer Information'!C6="","",'Customer Information'!C6)</f>
        <v/>
      </c>
      <c r="D5" s="479"/>
      <c r="E5" s="479"/>
      <c r="F5" s="479"/>
      <c r="I5" s="85" t="s">
        <v>48</v>
      </c>
      <c r="J5" s="466" t="str">
        <f>IF('Customer Information'!K11="","",'Customer Information'!K11)</f>
        <v/>
      </c>
      <c r="K5" s="466"/>
      <c r="L5" s="466"/>
    </row>
    <row r="6" spans="1:256" ht="24.75" customHeight="1" x14ac:dyDescent="0.4">
      <c r="A6" s="412" t="s">
        <v>10</v>
      </c>
      <c r="B6" s="412"/>
      <c r="C6" s="583" t="str">
        <f>IF('Customer Information'!C8="","",'Customer Information'!C8)</f>
        <v/>
      </c>
      <c r="D6" s="583"/>
      <c r="E6" s="583"/>
      <c r="F6" s="583"/>
      <c r="H6" s="584" t="s">
        <v>50</v>
      </c>
      <c r="I6" s="423"/>
      <c r="J6" s="582" t="str">
        <f>IF('Customer Information'!K12="","",'Customer Information'!K12)</f>
        <v/>
      </c>
      <c r="K6" s="582"/>
      <c r="L6" s="582"/>
    </row>
    <row r="7" spans="1:256" ht="30" customHeight="1" x14ac:dyDescent="0.4">
      <c r="A7" s="412" t="s">
        <v>46</v>
      </c>
      <c r="B7" s="412"/>
      <c r="C7" s="482" t="str">
        <f>IF('Customer Information'!C9="","",'Customer Information'!C9)</f>
        <v/>
      </c>
      <c r="D7" s="482"/>
      <c r="E7" s="482"/>
      <c r="F7" s="482"/>
    </row>
    <row r="8" spans="1:256" ht="34" customHeight="1" x14ac:dyDescent="0.4">
      <c r="A8" s="581" t="s">
        <v>63</v>
      </c>
      <c r="B8" s="581"/>
      <c r="C8" s="482" t="str">
        <f>IF('Customer Information'!C10="","",'Customer Information'!C10)</f>
        <v/>
      </c>
      <c r="D8" s="482"/>
      <c r="E8" s="482"/>
      <c r="F8" s="482"/>
      <c r="H8" s="8"/>
      <c r="I8" s="9"/>
      <c r="J8" s="84"/>
      <c r="K8" s="84"/>
      <c r="L8" s="84"/>
    </row>
    <row r="9" spans="1:256" ht="34.5" customHeight="1" x14ac:dyDescent="0.4">
      <c r="A9" s="581" t="s">
        <v>91</v>
      </c>
      <c r="B9" s="581"/>
      <c r="C9" s="482" t="e">
        <f>IF(#REF!="","",#REF!)</f>
        <v>#REF!</v>
      </c>
      <c r="D9" s="482"/>
      <c r="E9" s="482"/>
      <c r="F9" s="482"/>
      <c r="H9" s="8"/>
      <c r="I9" s="9"/>
      <c r="J9" s="84"/>
      <c r="K9" s="84"/>
      <c r="L9" s="84"/>
    </row>
    <row r="10" spans="1:256" ht="17.25" customHeight="1" x14ac:dyDescent="0.3">
      <c r="A10" s="94"/>
      <c r="B10" s="10"/>
      <c r="C10" s="83"/>
      <c r="D10" s="83"/>
      <c r="E10" s="83"/>
      <c r="F10" s="83"/>
      <c r="G10" s="83"/>
      <c r="H10" s="83"/>
      <c r="I10" s="83"/>
      <c r="J10" s="84"/>
      <c r="K10" s="84"/>
      <c r="L10" s="84"/>
    </row>
    <row r="11" spans="1:256" ht="17.25" customHeight="1" thickBot="1" x14ac:dyDescent="0.35">
      <c r="A11" s="488" t="s">
        <v>19</v>
      </c>
      <c r="B11" s="488"/>
      <c r="C11" s="488"/>
      <c r="D11" s="488"/>
      <c r="E11" s="488"/>
      <c r="F11" s="488"/>
      <c r="G11" s="488"/>
      <c r="H11" s="488"/>
      <c r="I11" s="488"/>
      <c r="J11" s="488"/>
      <c r="K11" s="488"/>
      <c r="L11" s="488"/>
    </row>
    <row r="12" spans="1:256" ht="17.25" customHeight="1" x14ac:dyDescent="0.3">
      <c r="A12" s="10"/>
      <c r="B12" s="10"/>
      <c r="C12" s="83"/>
      <c r="D12" s="83"/>
      <c r="E12" s="83"/>
      <c r="F12" s="83"/>
      <c r="G12" s="83"/>
      <c r="H12" s="83"/>
      <c r="I12" s="83"/>
      <c r="J12" s="84"/>
      <c r="K12" s="84"/>
      <c r="L12" s="84"/>
    </row>
    <row r="13" spans="1:256" ht="17.25" customHeight="1" x14ac:dyDescent="0.3">
      <c r="A13" s="10"/>
      <c r="B13" s="10"/>
      <c r="C13" s="83"/>
      <c r="D13" s="83"/>
      <c r="E13" s="83"/>
      <c r="F13" s="83"/>
      <c r="G13" s="83"/>
      <c r="H13" s="83"/>
      <c r="I13" s="83"/>
      <c r="J13" s="84"/>
      <c r="K13" s="84"/>
      <c r="L13" s="84"/>
    </row>
    <row r="14" spans="1:256" ht="17.25" customHeight="1" x14ac:dyDescent="0.3">
      <c r="A14" s="11"/>
      <c r="B14" s="10"/>
      <c r="C14" s="83"/>
      <c r="D14" s="83"/>
      <c r="E14" s="83"/>
      <c r="F14" s="83"/>
      <c r="G14" s="83"/>
      <c r="H14" s="83"/>
      <c r="I14" s="83"/>
      <c r="J14" s="84"/>
      <c r="K14" s="84"/>
      <c r="L14" s="84"/>
    </row>
    <row r="15" spans="1:256" ht="17.25" customHeight="1" x14ac:dyDescent="0.3">
      <c r="A15" s="10"/>
      <c r="B15" s="10"/>
      <c r="C15" s="83"/>
      <c r="D15" s="83"/>
      <c r="E15" s="83"/>
      <c r="F15" s="83"/>
      <c r="G15" s="83"/>
      <c r="H15" s="83"/>
      <c r="I15" s="83"/>
      <c r="J15" s="84"/>
      <c r="K15" s="84"/>
      <c r="L15" s="84"/>
    </row>
    <row r="16" spans="1:256" s="35" customFormat="1" ht="18.5" thickBot="1" x14ac:dyDescent="0.4">
      <c r="A16" s="488" t="s">
        <v>34</v>
      </c>
      <c r="B16" s="488"/>
      <c r="C16" s="488"/>
      <c r="D16" s="488"/>
      <c r="E16" s="488"/>
      <c r="F16" s="488"/>
      <c r="G16" s="488"/>
      <c r="H16" s="488"/>
      <c r="I16" s="488"/>
      <c r="J16" s="488"/>
      <c r="K16" s="488"/>
      <c r="L16" s="488"/>
    </row>
    <row r="17" spans="1:12" ht="9" customHeight="1" x14ac:dyDescent="0.3">
      <c r="A17" s="10"/>
      <c r="B17" s="10"/>
    </row>
    <row r="18" spans="1:12" ht="17.25" customHeight="1" x14ac:dyDescent="0.3">
      <c r="A18" s="12"/>
      <c r="B18" s="12"/>
      <c r="C18" s="83"/>
      <c r="D18" s="83"/>
      <c r="E18" s="83"/>
      <c r="F18" s="83"/>
      <c r="G18" s="83"/>
      <c r="H18" s="83"/>
      <c r="I18" s="83"/>
      <c r="J18" s="84"/>
      <c r="K18" s="84"/>
      <c r="L18" s="84"/>
    </row>
    <row r="19" spans="1:12" ht="26.15" customHeight="1" x14ac:dyDescent="0.3">
      <c r="A19" s="423" t="s">
        <v>35</v>
      </c>
      <c r="B19" s="423"/>
      <c r="C19" s="423"/>
      <c r="D19" s="37"/>
      <c r="I19" s="24"/>
      <c r="J19" s="85" t="s">
        <v>36</v>
      </c>
      <c r="K19" s="580"/>
      <c r="L19" s="580"/>
    </row>
    <row r="20" spans="1:12" ht="26.15" customHeight="1" x14ac:dyDescent="0.3">
      <c r="A20" s="82"/>
      <c r="B20" s="82"/>
      <c r="C20" s="82"/>
      <c r="D20" s="84"/>
      <c r="E20" s="84"/>
      <c r="F20" s="84"/>
      <c r="H20" s="82"/>
      <c r="I20" s="82"/>
      <c r="J20" s="82"/>
      <c r="K20" s="13"/>
      <c r="L20" s="13"/>
    </row>
    <row r="21" spans="1:12" ht="26.15" customHeight="1" x14ac:dyDescent="0.3">
      <c r="K21" s="85" t="s">
        <v>37</v>
      </c>
      <c r="L21" s="22"/>
    </row>
    <row r="22" spans="1:12" ht="18" customHeight="1" x14ac:dyDescent="0.3"/>
    <row r="23" spans="1:12" ht="18" customHeight="1" x14ac:dyDescent="0.3">
      <c r="A23" s="578" t="s">
        <v>45</v>
      </c>
      <c r="B23" s="578"/>
      <c r="C23" s="578"/>
      <c r="D23" s="578"/>
      <c r="E23" s="578"/>
      <c r="F23" s="578"/>
      <c r="G23" s="578"/>
      <c r="H23" s="578"/>
      <c r="I23" s="578"/>
      <c r="J23" s="578"/>
      <c r="K23" s="578"/>
      <c r="L23" s="578"/>
    </row>
    <row r="24" spans="1:12" ht="18" customHeight="1" x14ac:dyDescent="0.3">
      <c r="A24" s="14"/>
      <c r="H24" s="14"/>
    </row>
    <row r="25" spans="1:12" ht="18" customHeight="1" x14ac:dyDescent="0.3">
      <c r="A25" s="10"/>
      <c r="H25" s="10"/>
    </row>
    <row r="26" spans="1:12" ht="18" customHeight="1" x14ac:dyDescent="0.3">
      <c r="B26" s="15" t="s">
        <v>43</v>
      </c>
      <c r="H26" s="16"/>
    </row>
    <row r="27" spans="1:12" ht="18" customHeight="1" x14ac:dyDescent="0.3"/>
    <row r="28" spans="1:12" s="35" customFormat="1" ht="18" x14ac:dyDescent="0.35">
      <c r="A28" s="586" t="s">
        <v>30</v>
      </c>
      <c r="B28" s="586"/>
      <c r="C28" s="586"/>
      <c r="D28" s="586"/>
      <c r="E28" s="586"/>
      <c r="F28" s="586"/>
      <c r="G28" s="586"/>
      <c r="H28" s="586"/>
      <c r="I28" s="586"/>
      <c r="J28" s="586"/>
      <c r="K28" s="586"/>
      <c r="L28" s="586"/>
    </row>
    <row r="29" spans="1:12" ht="3" customHeight="1" x14ac:dyDescent="0.4">
      <c r="A29" s="595"/>
      <c r="B29" s="595"/>
      <c r="C29" s="595"/>
      <c r="D29" s="595"/>
      <c r="E29" s="595"/>
      <c r="F29" s="595"/>
      <c r="G29" s="595"/>
      <c r="H29" s="595"/>
      <c r="I29" s="595"/>
      <c r="J29" s="595"/>
      <c r="K29" s="595"/>
      <c r="L29" s="595"/>
    </row>
    <row r="30" spans="1:12" ht="74.25" customHeight="1" x14ac:dyDescent="0.3">
      <c r="A30" s="592" t="s">
        <v>69</v>
      </c>
      <c r="B30" s="593"/>
      <c r="C30" s="593"/>
      <c r="D30" s="593"/>
      <c r="E30" s="593"/>
      <c r="F30" s="593"/>
      <c r="G30" s="593"/>
      <c r="H30" s="593"/>
      <c r="I30" s="593"/>
      <c r="J30" s="593"/>
      <c r="K30" s="593"/>
      <c r="L30" s="593"/>
    </row>
    <row r="31" spans="1:12" ht="44.25" customHeight="1" x14ac:dyDescent="0.3">
      <c r="A31" s="585" t="s">
        <v>42</v>
      </c>
      <c r="B31" s="585"/>
      <c r="C31" s="585"/>
      <c r="D31" s="585"/>
      <c r="E31" s="585"/>
      <c r="F31" s="585"/>
      <c r="G31" s="585"/>
      <c r="H31" s="585"/>
      <c r="I31" s="585"/>
      <c r="J31" s="585"/>
      <c r="K31" s="585"/>
      <c r="L31" s="585"/>
    </row>
    <row r="32" spans="1:12" ht="44.25" customHeight="1" x14ac:dyDescent="0.3">
      <c r="A32" s="157"/>
      <c r="B32" s="579" t="s">
        <v>192</v>
      </c>
      <c r="C32" s="579"/>
      <c r="D32" s="579"/>
      <c r="E32" s="579"/>
      <c r="F32" s="579"/>
      <c r="G32" s="579"/>
      <c r="H32" s="579"/>
      <c r="I32" s="579"/>
      <c r="J32" s="579"/>
      <c r="K32" s="579"/>
      <c r="L32" s="157"/>
    </row>
    <row r="33" spans="1:13" ht="20.149999999999999" customHeight="1" x14ac:dyDescent="0.3">
      <c r="A33" s="88"/>
      <c r="B33" s="17"/>
      <c r="C33" s="17"/>
      <c r="D33" s="17"/>
      <c r="E33" s="17"/>
      <c r="F33" s="17"/>
      <c r="G33" s="17"/>
      <c r="H33" s="17"/>
      <c r="I33" s="17"/>
      <c r="J33" s="17"/>
      <c r="K33" s="17"/>
      <c r="L33" s="17"/>
    </row>
    <row r="34" spans="1:13" ht="30" customHeight="1" x14ac:dyDescent="0.3">
      <c r="A34" s="438" t="s">
        <v>149</v>
      </c>
      <c r="B34" s="438"/>
      <c r="C34" s="590"/>
      <c r="D34" s="590"/>
      <c r="E34" s="590"/>
      <c r="F34" s="590"/>
      <c r="G34" s="590"/>
      <c r="H34" s="590"/>
      <c r="I34" s="590"/>
    </row>
    <row r="35" spans="1:13" ht="20.149999999999999" customHeight="1" x14ac:dyDescent="0.3">
      <c r="A35" s="596" t="s">
        <v>150</v>
      </c>
      <c r="B35" s="596"/>
      <c r="C35" s="83"/>
      <c r="D35" s="83"/>
      <c r="E35" s="83"/>
      <c r="F35" s="83"/>
      <c r="G35" s="83"/>
      <c r="H35" s="83"/>
      <c r="I35" s="83"/>
    </row>
    <row r="36" spans="1:13" ht="34.5" customHeight="1" x14ac:dyDescent="0.3">
      <c r="A36" s="438" t="s">
        <v>31</v>
      </c>
      <c r="B36" s="438"/>
      <c r="C36" s="587"/>
      <c r="D36" s="587"/>
      <c r="E36" s="587"/>
      <c r="F36" s="587"/>
      <c r="G36" s="587"/>
      <c r="H36" s="587"/>
      <c r="I36" s="587"/>
      <c r="J36" s="24" t="s">
        <v>9</v>
      </c>
      <c r="K36" s="588"/>
      <c r="L36" s="589"/>
      <c r="M36" s="36"/>
    </row>
    <row r="37" spans="1:13" s="35" customFormat="1" ht="18.5" thickBot="1" x14ac:dyDescent="0.4">
      <c r="A37" s="586"/>
      <c r="B37" s="586"/>
      <c r="C37" s="586"/>
      <c r="D37" s="586"/>
      <c r="E37" s="586"/>
      <c r="F37" s="586"/>
      <c r="G37" s="586"/>
      <c r="H37" s="586"/>
      <c r="I37" s="586"/>
      <c r="J37" s="586"/>
      <c r="K37" s="586"/>
      <c r="L37" s="586"/>
    </row>
    <row r="38" spans="1:13" s="35" customFormat="1" ht="18" x14ac:dyDescent="0.35">
      <c r="A38" s="591" t="s">
        <v>38</v>
      </c>
      <c r="B38" s="591"/>
      <c r="C38" s="591"/>
      <c r="D38" s="591"/>
      <c r="E38" s="591"/>
      <c r="F38" s="591"/>
      <c r="G38" s="591"/>
      <c r="H38" s="591"/>
      <c r="I38" s="591"/>
      <c r="J38" s="591"/>
      <c r="K38" s="591"/>
      <c r="L38" s="591"/>
    </row>
    <row r="39" spans="1:13" ht="87" customHeight="1" x14ac:dyDescent="0.3">
      <c r="A39" s="592" t="s">
        <v>70</v>
      </c>
      <c r="B39" s="593"/>
      <c r="C39" s="593"/>
      <c r="D39" s="593"/>
      <c r="E39" s="593"/>
      <c r="F39" s="593"/>
      <c r="G39" s="593"/>
      <c r="H39" s="593"/>
      <c r="I39" s="593"/>
      <c r="J39" s="593"/>
      <c r="K39" s="593"/>
      <c r="L39" s="593"/>
    </row>
    <row r="40" spans="1:13" ht="20.149999999999999" customHeight="1" x14ac:dyDescent="0.3">
      <c r="A40" s="88"/>
      <c r="B40" s="17"/>
      <c r="C40" s="17"/>
      <c r="D40" s="17"/>
      <c r="E40" s="17"/>
      <c r="F40" s="17"/>
      <c r="G40" s="17"/>
      <c r="H40" s="17"/>
      <c r="I40" s="17"/>
      <c r="J40" s="17"/>
      <c r="K40" s="17"/>
      <c r="L40" s="17"/>
    </row>
    <row r="41" spans="1:13" ht="20.149999999999999" customHeight="1" x14ac:dyDescent="0.3">
      <c r="A41" s="88"/>
      <c r="B41" s="17"/>
      <c r="C41" s="17"/>
      <c r="D41" s="17"/>
      <c r="E41" s="17"/>
      <c r="F41" s="17"/>
      <c r="G41" s="17"/>
      <c r="H41" s="17"/>
      <c r="I41" s="17"/>
      <c r="J41" s="17"/>
      <c r="K41" s="17"/>
      <c r="L41" s="17"/>
    </row>
    <row r="42" spans="1:13" ht="30" customHeight="1" x14ac:dyDescent="0.3">
      <c r="A42" s="82" t="s">
        <v>39</v>
      </c>
      <c r="C42" s="594" t="e">
        <f>IF('Customer Information'!#REF!="","",'Customer Information'!#REF!)</f>
        <v>#REF!</v>
      </c>
      <c r="D42" s="594"/>
      <c r="E42" s="594"/>
      <c r="F42" s="594"/>
      <c r="G42" s="594"/>
      <c r="H42" s="594"/>
      <c r="I42" s="594"/>
    </row>
    <row r="43" spans="1:13" ht="20.149999999999999" customHeight="1" x14ac:dyDescent="0.3">
      <c r="A43" s="82"/>
      <c r="C43" s="83"/>
      <c r="D43" s="83"/>
      <c r="E43" s="83"/>
      <c r="F43" s="83"/>
      <c r="G43" s="83"/>
      <c r="H43" s="83"/>
      <c r="I43" s="83"/>
    </row>
    <row r="44" spans="1:13" ht="34.5" customHeight="1" x14ac:dyDescent="0.3">
      <c r="A44" s="82" t="s">
        <v>11</v>
      </c>
      <c r="C44" s="587"/>
      <c r="D44" s="587"/>
      <c r="E44" s="587"/>
      <c r="F44" s="587"/>
      <c r="G44" s="587"/>
      <c r="H44" s="587"/>
      <c r="I44" s="587"/>
      <c r="J44" s="24" t="s">
        <v>9</v>
      </c>
      <c r="K44" s="588"/>
      <c r="L44" s="589"/>
      <c r="M44" s="36"/>
    </row>
    <row r="45" spans="1:13" ht="20.149999999999999" customHeight="1" x14ac:dyDescent="0.3">
      <c r="A45" s="80"/>
      <c r="B45" s="80"/>
      <c r="J45" s="24"/>
      <c r="K45" s="18"/>
      <c r="L45" s="18"/>
    </row>
    <row r="46" spans="1:13" ht="20.149999999999999" customHeight="1" x14ac:dyDescent="0.45">
      <c r="A46" s="24" t="s">
        <v>40</v>
      </c>
      <c r="C46" s="21"/>
      <c r="D46" s="60" t="s">
        <v>80</v>
      </c>
      <c r="E46" s="21"/>
      <c r="F46" s="21"/>
      <c r="G46" s="21"/>
      <c r="H46" s="21"/>
      <c r="I46" s="21"/>
      <c r="J46" s="21"/>
      <c r="K46" s="21"/>
    </row>
    <row r="47" spans="1:13" ht="20.149999999999999" customHeight="1" x14ac:dyDescent="0.3">
      <c r="A47" s="80"/>
      <c r="B47" s="80"/>
      <c r="J47" s="24"/>
      <c r="K47" s="18"/>
      <c r="L47" s="18"/>
    </row>
    <row r="48" spans="1:13" ht="14" x14ac:dyDescent="0.3"/>
    <row r="79" spans="2:11" s="42" customFormat="1" ht="14" x14ac:dyDescent="0.3"/>
    <row r="80" spans="2:11" ht="16.5" customHeight="1" x14ac:dyDescent="0.3">
      <c r="B80" s="41" t="s">
        <v>59</v>
      </c>
      <c r="C80" s="105" t="str">
        <f>Development!$A$2</f>
        <v>2.0</v>
      </c>
      <c r="J80" s="41" t="s">
        <v>61</v>
      </c>
      <c r="K80" s="40" t="str">
        <f>Development!$A$4</f>
        <v>6.2.25</v>
      </c>
    </row>
    <row r="81" ht="16.5" customHeight="1" x14ac:dyDescent="0.3"/>
    <row r="82" ht="16.5" customHeight="1" x14ac:dyDescent="0.3"/>
    <row r="83" ht="16.5" customHeight="1" x14ac:dyDescent="0.3"/>
    <row r="84" ht="16.5" customHeight="1" x14ac:dyDescent="0.3"/>
    <row r="85" ht="16.5" customHeight="1" x14ac:dyDescent="0.3"/>
    <row r="86" ht="16.5" customHeight="1" x14ac:dyDescent="0.3"/>
    <row r="87" ht="16.5" customHeight="1" x14ac:dyDescent="0.3"/>
  </sheetData>
  <sheetProtection algorithmName="SHA-512" hashValue="slk2qJ0D4ODKGe4GeWFfk9L4aIC54xTp1YweyIjdOIKCHdBmCRBQt3Hvl2HNMAIgVRE/KzO/gKIy6mJ4aPtYxA==" saltValue="2oZ3+q8m/ZcLXayz0Zylvw==" spinCount="100000" sheet="1" objects="1" scenarios="1"/>
  <mergeCells count="85">
    <mergeCell ref="A31:L31"/>
    <mergeCell ref="A28:L28"/>
    <mergeCell ref="C44:I44"/>
    <mergeCell ref="K44:L44"/>
    <mergeCell ref="A34:B34"/>
    <mergeCell ref="C34:I34"/>
    <mergeCell ref="A36:B36"/>
    <mergeCell ref="A37:L37"/>
    <mergeCell ref="K36:L36"/>
    <mergeCell ref="A38:L38"/>
    <mergeCell ref="A39:L39"/>
    <mergeCell ref="C42:I42"/>
    <mergeCell ref="C36:I36"/>
    <mergeCell ref="A29:L29"/>
    <mergeCell ref="A30:L30"/>
    <mergeCell ref="A35:B35"/>
    <mergeCell ref="J6:L6"/>
    <mergeCell ref="A7:B7"/>
    <mergeCell ref="C6:F6"/>
    <mergeCell ref="A16:L16"/>
    <mergeCell ref="C7:F7"/>
    <mergeCell ref="H6:I6"/>
    <mergeCell ref="A6:B6"/>
    <mergeCell ref="K19:L19"/>
    <mergeCell ref="A19:C19"/>
    <mergeCell ref="A8:B8"/>
    <mergeCell ref="C8:F8"/>
    <mergeCell ref="A11:L11"/>
    <mergeCell ref="C9:F9"/>
    <mergeCell ref="A9:B9"/>
    <mergeCell ref="A23:L23"/>
    <mergeCell ref="B32:K32"/>
    <mergeCell ref="EL1:EU1"/>
    <mergeCell ref="BT1:CC1"/>
    <mergeCell ref="BJ1:BS1"/>
    <mergeCell ref="DH1:DQ1"/>
    <mergeCell ref="CD1:CM1"/>
    <mergeCell ref="CN1:CW1"/>
    <mergeCell ref="V1:AE1"/>
    <mergeCell ref="AF1:AO1"/>
    <mergeCell ref="AP1:AY1"/>
    <mergeCell ref="AZ1:BI1"/>
    <mergeCell ref="V2:AE2"/>
    <mergeCell ref="AP2:AY2"/>
    <mergeCell ref="A4:L4"/>
    <mergeCell ref="EL2:EU2"/>
    <mergeCell ref="EB2:EK2"/>
    <mergeCell ref="BJ2:BS2"/>
    <mergeCell ref="A5:B5"/>
    <mergeCell ref="C5:F5"/>
    <mergeCell ref="J5:L5"/>
    <mergeCell ref="DH2:DQ2"/>
    <mergeCell ref="DR2:EA2"/>
    <mergeCell ref="A3:L3"/>
    <mergeCell ref="CN2:CW2"/>
    <mergeCell ref="AF2:AO2"/>
    <mergeCell ref="BT2:CC2"/>
    <mergeCell ref="AZ2:BI2"/>
    <mergeCell ref="IR1:IV1"/>
    <mergeCell ref="IR2:IV2"/>
    <mergeCell ref="CX1:DG1"/>
    <mergeCell ref="CD2:CM2"/>
    <mergeCell ref="HD2:HM2"/>
    <mergeCell ref="CX2:DG2"/>
    <mergeCell ref="EB1:EK1"/>
    <mergeCell ref="FF1:FO1"/>
    <mergeCell ref="HD1:HM1"/>
    <mergeCell ref="FZ1:GI1"/>
    <mergeCell ref="EV1:FE1"/>
    <mergeCell ref="EV2:FE2"/>
    <mergeCell ref="FZ2:GI2"/>
    <mergeCell ref="FF2:FO2"/>
    <mergeCell ref="FP2:FY2"/>
    <mergeCell ref="DR1:EA1"/>
    <mergeCell ref="GJ1:GS1"/>
    <mergeCell ref="HN1:HW1"/>
    <mergeCell ref="IH2:IQ2"/>
    <mergeCell ref="FP1:FY1"/>
    <mergeCell ref="HX2:IG2"/>
    <mergeCell ref="GJ2:GS2"/>
    <mergeCell ref="HX1:IG1"/>
    <mergeCell ref="HN2:HW2"/>
    <mergeCell ref="IH1:IQ1"/>
    <mergeCell ref="GT1:HC1"/>
    <mergeCell ref="GT2:HC2"/>
  </mergeCells>
  <hyperlinks>
    <hyperlink ref="D46" r:id="rId1" xr:uid="{00000000-0004-0000-1800-000000000000}"/>
  </hyperlinks>
  <printOptions horizontalCentered="1"/>
  <pageMargins left="0.2" right="0.2" top="0.75" bottom="0.75" header="0.3" footer="0.3"/>
  <pageSetup scale="52"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3490" r:id="rId5" name="Check Box 2">
              <controlPr defaultSize="0" autoFill="0" autoLine="0" autoPict="0">
                <anchor moveWithCells="1">
                  <from>
                    <xdr:col>0</xdr:col>
                    <xdr:colOff>57150</xdr:colOff>
                    <xdr:row>12</xdr:row>
                    <xdr:rowOff>0</xdr:rowOff>
                  </from>
                  <to>
                    <xdr:col>4</xdr:col>
                    <xdr:colOff>374650</xdr:colOff>
                    <xdr:row>13</xdr:row>
                    <xdr:rowOff>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0</xdr:col>
                    <xdr:colOff>57150</xdr:colOff>
                    <xdr:row>12</xdr:row>
                    <xdr:rowOff>342900</xdr:rowOff>
                  </from>
                  <to>
                    <xdr:col>2</xdr:col>
                    <xdr:colOff>476250</xdr:colOff>
                    <xdr:row>14</xdr:row>
                    <xdr:rowOff>0</xdr:rowOff>
                  </to>
                </anchor>
              </controlPr>
            </control>
          </mc:Choice>
        </mc:AlternateContent>
        <mc:AlternateContent xmlns:mc="http://schemas.openxmlformats.org/markup-compatibility/2006">
          <mc:Choice Requires="x14">
            <control shapeId="63492" r:id="rId7" name="Option Button 4">
              <controlPr defaultSize="0" autoFill="0" autoLine="0" autoPict="0">
                <anchor moveWithCells="1">
                  <from>
                    <xdr:col>4</xdr:col>
                    <xdr:colOff>152400</xdr:colOff>
                    <xdr:row>23</xdr:row>
                    <xdr:rowOff>88900</xdr:rowOff>
                  </from>
                  <to>
                    <xdr:col>8</xdr:col>
                    <xdr:colOff>469900</xdr:colOff>
                    <xdr:row>24</xdr:row>
                    <xdr:rowOff>88900</xdr:rowOff>
                  </to>
                </anchor>
              </controlPr>
            </control>
          </mc:Choice>
        </mc:AlternateContent>
        <mc:AlternateContent xmlns:mc="http://schemas.openxmlformats.org/markup-compatibility/2006">
          <mc:Choice Requires="x14">
            <control shapeId="63493" r:id="rId8" name="Option Button 5">
              <controlPr defaultSize="0" autoFill="0" autoLine="0" autoPict="0">
                <anchor moveWithCells="1">
                  <from>
                    <xdr:col>1</xdr:col>
                    <xdr:colOff>0</xdr:colOff>
                    <xdr:row>24</xdr:row>
                    <xdr:rowOff>38100</xdr:rowOff>
                  </from>
                  <to>
                    <xdr:col>3</xdr:col>
                    <xdr:colOff>0</xdr:colOff>
                    <xdr:row>25</xdr:row>
                    <xdr:rowOff>69850</xdr:rowOff>
                  </to>
                </anchor>
              </controlPr>
            </control>
          </mc:Choice>
        </mc:AlternateContent>
        <mc:AlternateContent xmlns:mc="http://schemas.openxmlformats.org/markup-compatibility/2006">
          <mc:Choice Requires="x14">
            <control shapeId="63494" r:id="rId9" name="Option Button 6">
              <controlPr defaultSize="0" autoFill="0" autoLine="0" autoPict="0">
                <anchor moveWithCells="1">
                  <from>
                    <xdr:col>1</xdr:col>
                    <xdr:colOff>0</xdr:colOff>
                    <xdr:row>23</xdr:row>
                    <xdr:rowOff>114300</xdr:rowOff>
                  </from>
                  <to>
                    <xdr:col>4</xdr:col>
                    <xdr:colOff>12700</xdr:colOff>
                    <xdr:row>24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2">
    <tabColor rgb="FFFF0000"/>
  </sheetPr>
  <dimension ref="A2:D145"/>
  <sheetViews>
    <sheetView zoomScale="110" zoomScaleNormal="110" workbookViewId="0">
      <pane xSplit="1" ySplit="6" topLeftCell="B119" activePane="bottomRight" state="frozen"/>
      <selection pane="topRight" activeCell="B1" sqref="B1"/>
      <selection pane="bottomLeft" activeCell="A7" sqref="A7"/>
      <selection pane="bottomRight" activeCell="A146" sqref="A146"/>
    </sheetView>
  </sheetViews>
  <sheetFormatPr defaultRowHeight="14.5" x14ac:dyDescent="0.35"/>
  <cols>
    <col min="1" max="1" width="24" bestFit="1" customWidth="1"/>
    <col min="2" max="2" width="96.453125" customWidth="1"/>
    <col min="3" max="3" width="7.1796875" bestFit="1" customWidth="1"/>
    <col min="4" max="4" width="17.81640625" bestFit="1" customWidth="1"/>
    <col min="5" max="5" width="32.453125" bestFit="1" customWidth="1"/>
  </cols>
  <sheetData>
    <row r="2" spans="1:4" x14ac:dyDescent="0.35">
      <c r="A2" s="7" t="s">
        <v>712</v>
      </c>
      <c r="B2" t="s">
        <v>41</v>
      </c>
    </row>
    <row r="3" spans="1:4" x14ac:dyDescent="0.35">
      <c r="A3">
        <v>2025</v>
      </c>
      <c r="B3" t="s">
        <v>44</v>
      </c>
    </row>
    <row r="4" spans="1:4" x14ac:dyDescent="0.35">
      <c r="A4" t="s">
        <v>680</v>
      </c>
      <c r="B4" t="s">
        <v>60</v>
      </c>
    </row>
    <row r="6" spans="1:4" x14ac:dyDescent="0.35">
      <c r="A6" s="38" t="s">
        <v>64</v>
      </c>
      <c r="B6" s="38" t="s">
        <v>65</v>
      </c>
      <c r="C6" s="38" t="s">
        <v>66</v>
      </c>
      <c r="D6" s="38" t="s">
        <v>67</v>
      </c>
    </row>
    <row r="8" spans="1:4" x14ac:dyDescent="0.35">
      <c r="A8" t="s">
        <v>207</v>
      </c>
      <c r="B8" t="s">
        <v>208</v>
      </c>
      <c r="C8" t="s">
        <v>86</v>
      </c>
      <c r="D8" t="s">
        <v>209</v>
      </c>
    </row>
    <row r="9" spans="1:4" x14ac:dyDescent="0.35">
      <c r="A9" t="s">
        <v>238</v>
      </c>
      <c r="B9" t="s">
        <v>239</v>
      </c>
      <c r="C9" t="s">
        <v>86</v>
      </c>
      <c r="D9" t="s">
        <v>240</v>
      </c>
    </row>
    <row r="10" spans="1:4" x14ac:dyDescent="0.35">
      <c r="B10" t="s">
        <v>241</v>
      </c>
    </row>
    <row r="11" spans="1:4" x14ac:dyDescent="0.35">
      <c r="B11" t="s">
        <v>242</v>
      </c>
    </row>
    <row r="12" spans="1:4" x14ac:dyDescent="0.35">
      <c r="B12" t="s">
        <v>243</v>
      </c>
    </row>
    <row r="13" spans="1:4" x14ac:dyDescent="0.35">
      <c r="B13" t="s">
        <v>245</v>
      </c>
    </row>
    <row r="14" spans="1:4" x14ac:dyDescent="0.35">
      <c r="A14" t="s">
        <v>238</v>
      </c>
      <c r="B14" t="s">
        <v>264</v>
      </c>
      <c r="C14" t="s">
        <v>265</v>
      </c>
      <c r="D14" t="s">
        <v>266</v>
      </c>
    </row>
    <row r="15" spans="1:4" x14ac:dyDescent="0.35">
      <c r="B15" t="s">
        <v>267</v>
      </c>
    </row>
    <row r="16" spans="1:4" x14ac:dyDescent="0.35">
      <c r="B16" t="s">
        <v>268</v>
      </c>
    </row>
    <row r="17" spans="1:4" x14ac:dyDescent="0.35">
      <c r="A17" t="s">
        <v>274</v>
      </c>
      <c r="B17" t="s">
        <v>275</v>
      </c>
      <c r="C17" t="s">
        <v>86</v>
      </c>
      <c r="D17" t="s">
        <v>276</v>
      </c>
    </row>
    <row r="18" spans="1:4" x14ac:dyDescent="0.35">
      <c r="A18" t="s">
        <v>274</v>
      </c>
      <c r="B18" t="s">
        <v>277</v>
      </c>
      <c r="C18" t="s">
        <v>265</v>
      </c>
    </row>
    <row r="19" spans="1:4" x14ac:dyDescent="0.35">
      <c r="A19" t="s">
        <v>286</v>
      </c>
      <c r="B19" t="s">
        <v>287</v>
      </c>
      <c r="C19" t="s">
        <v>86</v>
      </c>
      <c r="D19" t="s">
        <v>288</v>
      </c>
    </row>
    <row r="21" spans="1:4" x14ac:dyDescent="0.35">
      <c r="A21" t="s">
        <v>316</v>
      </c>
      <c r="B21" t="s">
        <v>317</v>
      </c>
    </row>
    <row r="22" spans="1:4" x14ac:dyDescent="0.35">
      <c r="B22" t="s">
        <v>318</v>
      </c>
    </row>
    <row r="23" spans="1:4" x14ac:dyDescent="0.35">
      <c r="B23" t="s">
        <v>319</v>
      </c>
      <c r="C23" t="s">
        <v>320</v>
      </c>
      <c r="D23" t="s">
        <v>321</v>
      </c>
    </row>
    <row r="25" spans="1:4" x14ac:dyDescent="0.35">
      <c r="A25" t="s">
        <v>322</v>
      </c>
      <c r="B25" t="s">
        <v>323</v>
      </c>
      <c r="C25" t="s">
        <v>86</v>
      </c>
      <c r="D25" t="s">
        <v>324</v>
      </c>
    </row>
    <row r="26" spans="1:4" x14ac:dyDescent="0.35">
      <c r="B26" t="s">
        <v>325</v>
      </c>
      <c r="C26" t="s">
        <v>86</v>
      </c>
      <c r="D26" t="s">
        <v>324</v>
      </c>
    </row>
    <row r="28" spans="1:4" x14ac:dyDescent="0.35">
      <c r="A28" t="s">
        <v>330</v>
      </c>
      <c r="B28" t="s">
        <v>331</v>
      </c>
    </row>
    <row r="29" spans="1:4" x14ac:dyDescent="0.35">
      <c r="B29" t="s">
        <v>332</v>
      </c>
    </row>
    <row r="30" spans="1:4" x14ac:dyDescent="0.35">
      <c r="B30" t="s">
        <v>333</v>
      </c>
      <c r="C30" t="s">
        <v>320</v>
      </c>
      <c r="D30" t="s">
        <v>334</v>
      </c>
    </row>
    <row r="32" spans="1:4" x14ac:dyDescent="0.35">
      <c r="A32" t="s">
        <v>344</v>
      </c>
      <c r="B32" t="s">
        <v>345</v>
      </c>
    </row>
    <row r="33" spans="1:4" x14ac:dyDescent="0.35">
      <c r="B33" t="s">
        <v>346</v>
      </c>
      <c r="C33" t="s">
        <v>320</v>
      </c>
      <c r="D33" t="s">
        <v>347</v>
      </c>
    </row>
    <row r="35" spans="1:4" x14ac:dyDescent="0.35">
      <c r="A35" t="s">
        <v>349</v>
      </c>
      <c r="B35" t="s">
        <v>350</v>
      </c>
    </row>
    <row r="36" spans="1:4" x14ac:dyDescent="0.35">
      <c r="B36" t="s">
        <v>351</v>
      </c>
    </row>
    <row r="37" spans="1:4" x14ac:dyDescent="0.35">
      <c r="B37" t="s">
        <v>353</v>
      </c>
      <c r="C37" t="s">
        <v>320</v>
      </c>
      <c r="D37" t="s">
        <v>352</v>
      </c>
    </row>
    <row r="39" spans="1:4" x14ac:dyDescent="0.35">
      <c r="A39" t="s">
        <v>405</v>
      </c>
      <c r="B39" t="s">
        <v>406</v>
      </c>
    </row>
    <row r="40" spans="1:4" x14ac:dyDescent="0.35">
      <c r="B40" t="s">
        <v>407</v>
      </c>
    </row>
    <row r="41" spans="1:4" x14ac:dyDescent="0.35">
      <c r="B41" t="s">
        <v>378</v>
      </c>
    </row>
    <row r="42" spans="1:4" x14ac:dyDescent="0.35">
      <c r="B42" t="s">
        <v>364</v>
      </c>
    </row>
    <row r="43" spans="1:4" x14ac:dyDescent="0.35">
      <c r="B43" t="s">
        <v>408</v>
      </c>
    </row>
    <row r="45" spans="1:4" x14ac:dyDescent="0.35">
      <c r="A45" t="s">
        <v>466</v>
      </c>
      <c r="B45" t="s">
        <v>467</v>
      </c>
    </row>
    <row r="46" spans="1:4" x14ac:dyDescent="0.35">
      <c r="B46" t="s">
        <v>468</v>
      </c>
    </row>
    <row r="47" spans="1:4" x14ac:dyDescent="0.35">
      <c r="B47" t="s">
        <v>523</v>
      </c>
    </row>
    <row r="48" spans="1:4" x14ac:dyDescent="0.35">
      <c r="B48" t="s">
        <v>469</v>
      </c>
      <c r="C48" t="s">
        <v>320</v>
      </c>
      <c r="D48" t="s">
        <v>470</v>
      </c>
    </row>
    <row r="50" spans="1:4" x14ac:dyDescent="0.35">
      <c r="A50" s="310" t="s">
        <v>474</v>
      </c>
      <c r="B50" t="s">
        <v>471</v>
      </c>
    </row>
    <row r="51" spans="1:4" x14ac:dyDescent="0.35">
      <c r="B51" t="s">
        <v>472</v>
      </c>
      <c r="C51" t="s">
        <v>320</v>
      </c>
      <c r="D51" t="s">
        <v>473</v>
      </c>
    </row>
    <row r="53" spans="1:4" x14ac:dyDescent="0.35">
      <c r="A53" t="s">
        <v>477</v>
      </c>
      <c r="B53" t="s">
        <v>478</v>
      </c>
      <c r="C53" t="s">
        <v>320</v>
      </c>
      <c r="D53" t="s">
        <v>479</v>
      </c>
    </row>
    <row r="55" spans="1:4" x14ac:dyDescent="0.35">
      <c r="A55" t="s">
        <v>485</v>
      </c>
      <c r="B55" t="s">
        <v>486</v>
      </c>
      <c r="C55" t="s">
        <v>320</v>
      </c>
      <c r="D55" t="s">
        <v>487</v>
      </c>
    </row>
    <row r="57" spans="1:4" x14ac:dyDescent="0.35">
      <c r="A57" t="s">
        <v>502</v>
      </c>
      <c r="B57" t="s">
        <v>503</v>
      </c>
      <c r="C57" t="s">
        <v>320</v>
      </c>
      <c r="D57" t="s">
        <v>504</v>
      </c>
    </row>
    <row r="59" spans="1:4" x14ac:dyDescent="0.35">
      <c r="A59" t="s">
        <v>519</v>
      </c>
      <c r="B59" t="s">
        <v>520</v>
      </c>
      <c r="C59" t="s">
        <v>86</v>
      </c>
      <c r="D59" t="s">
        <v>521</v>
      </c>
    </row>
    <row r="61" spans="1:4" x14ac:dyDescent="0.35">
      <c r="A61" t="s">
        <v>524</v>
      </c>
      <c r="B61" t="s">
        <v>525</v>
      </c>
      <c r="C61" t="s">
        <v>320</v>
      </c>
      <c r="D61" t="s">
        <v>526</v>
      </c>
    </row>
    <row r="63" spans="1:4" x14ac:dyDescent="0.35">
      <c r="A63" t="s">
        <v>530</v>
      </c>
      <c r="B63" t="s">
        <v>531</v>
      </c>
    </row>
    <row r="64" spans="1:4" x14ac:dyDescent="0.35">
      <c r="B64" t="s">
        <v>532</v>
      </c>
      <c r="C64" t="s">
        <v>320</v>
      </c>
      <c r="D64" t="s">
        <v>526</v>
      </c>
    </row>
    <row r="66" spans="1:4" x14ac:dyDescent="0.35">
      <c r="A66" t="s">
        <v>533</v>
      </c>
      <c r="B66" t="s">
        <v>534</v>
      </c>
      <c r="C66" t="s">
        <v>86</v>
      </c>
      <c r="D66" t="s">
        <v>535</v>
      </c>
    </row>
    <row r="67" spans="1:4" x14ac:dyDescent="0.35">
      <c r="B67" t="s">
        <v>536</v>
      </c>
    </row>
    <row r="68" spans="1:4" x14ac:dyDescent="0.35">
      <c r="B68" t="s">
        <v>537</v>
      </c>
    </row>
    <row r="70" spans="1:4" x14ac:dyDescent="0.35">
      <c r="A70" t="s">
        <v>538</v>
      </c>
      <c r="B70" t="s">
        <v>539</v>
      </c>
      <c r="C70" t="s">
        <v>320</v>
      </c>
      <c r="D70" t="s">
        <v>526</v>
      </c>
    </row>
    <row r="72" spans="1:4" x14ac:dyDescent="0.35">
      <c r="A72" t="s">
        <v>540</v>
      </c>
      <c r="B72" t="s">
        <v>541</v>
      </c>
      <c r="C72" t="s">
        <v>320</v>
      </c>
      <c r="D72" t="s">
        <v>526</v>
      </c>
    </row>
    <row r="74" spans="1:4" x14ac:dyDescent="0.35">
      <c r="A74" t="s">
        <v>542</v>
      </c>
      <c r="B74" t="s">
        <v>543</v>
      </c>
      <c r="C74" t="s">
        <v>320</v>
      </c>
      <c r="D74" t="s">
        <v>544</v>
      </c>
    </row>
    <row r="76" spans="1:4" x14ac:dyDescent="0.35">
      <c r="A76" t="s">
        <v>547</v>
      </c>
      <c r="B76" t="s">
        <v>548</v>
      </c>
    </row>
    <row r="77" spans="1:4" x14ac:dyDescent="0.35">
      <c r="B77" t="s">
        <v>549</v>
      </c>
    </row>
    <row r="78" spans="1:4" x14ac:dyDescent="0.35">
      <c r="B78" t="s">
        <v>550</v>
      </c>
      <c r="C78" t="s">
        <v>320</v>
      </c>
      <c r="D78" t="s">
        <v>551</v>
      </c>
    </row>
    <row r="80" spans="1:4" x14ac:dyDescent="0.35">
      <c r="A80" t="s">
        <v>560</v>
      </c>
      <c r="B80" t="s">
        <v>562</v>
      </c>
    </row>
    <row r="81" spans="1:4" x14ac:dyDescent="0.35">
      <c r="B81" t="s">
        <v>563</v>
      </c>
      <c r="C81" t="s">
        <v>320</v>
      </c>
      <c r="D81" t="s">
        <v>561</v>
      </c>
    </row>
    <row r="83" spans="1:4" x14ac:dyDescent="0.35">
      <c r="A83" t="s">
        <v>567</v>
      </c>
      <c r="B83" t="s">
        <v>568</v>
      </c>
      <c r="C83" t="s">
        <v>320</v>
      </c>
      <c r="D83" t="s">
        <v>569</v>
      </c>
    </row>
    <row r="85" spans="1:4" x14ac:dyDescent="0.35">
      <c r="A85" t="s">
        <v>570</v>
      </c>
      <c r="B85" t="s">
        <v>571</v>
      </c>
    </row>
    <row r="86" spans="1:4" x14ac:dyDescent="0.35">
      <c r="B86" t="s">
        <v>572</v>
      </c>
      <c r="C86" t="s">
        <v>320</v>
      </c>
      <c r="D86" t="s">
        <v>573</v>
      </c>
    </row>
    <row r="88" spans="1:4" x14ac:dyDescent="0.35">
      <c r="A88" t="s">
        <v>574</v>
      </c>
      <c r="B88" t="s">
        <v>575</v>
      </c>
      <c r="C88" t="s">
        <v>320</v>
      </c>
      <c r="D88" t="s">
        <v>576</v>
      </c>
    </row>
    <row r="90" spans="1:4" x14ac:dyDescent="0.35">
      <c r="A90" t="s">
        <v>581</v>
      </c>
      <c r="B90" t="s">
        <v>582</v>
      </c>
    </row>
    <row r="91" spans="1:4" x14ac:dyDescent="0.35">
      <c r="B91" t="s">
        <v>583</v>
      </c>
    </row>
    <row r="92" spans="1:4" x14ac:dyDescent="0.35">
      <c r="B92" t="s">
        <v>584</v>
      </c>
    </row>
    <row r="93" spans="1:4" x14ac:dyDescent="0.35">
      <c r="B93" t="s">
        <v>585</v>
      </c>
    </row>
    <row r="94" spans="1:4" x14ac:dyDescent="0.35">
      <c r="B94" t="s">
        <v>586</v>
      </c>
    </row>
    <row r="95" spans="1:4" x14ac:dyDescent="0.35">
      <c r="B95" t="s">
        <v>587</v>
      </c>
    </row>
    <row r="96" spans="1:4" x14ac:dyDescent="0.35">
      <c r="B96" s="411" t="s">
        <v>588</v>
      </c>
    </row>
    <row r="97" spans="1:4" x14ac:dyDescent="0.35">
      <c r="B97" s="411"/>
    </row>
    <row r="98" spans="1:4" x14ac:dyDescent="0.35">
      <c r="B98" s="376" t="s">
        <v>593</v>
      </c>
    </row>
    <row r="99" spans="1:4" x14ac:dyDescent="0.35">
      <c r="B99" t="s">
        <v>589</v>
      </c>
    </row>
    <row r="100" spans="1:4" x14ac:dyDescent="0.35">
      <c r="B100" s="411" t="s">
        <v>590</v>
      </c>
    </row>
    <row r="101" spans="1:4" x14ac:dyDescent="0.35">
      <c r="B101" s="411"/>
    </row>
    <row r="102" spans="1:4" x14ac:dyDescent="0.35">
      <c r="B102" t="s">
        <v>591</v>
      </c>
    </row>
    <row r="103" spans="1:4" x14ac:dyDescent="0.35">
      <c r="B103" t="s">
        <v>592</v>
      </c>
      <c r="C103" t="s">
        <v>320</v>
      </c>
      <c r="D103" t="s">
        <v>594</v>
      </c>
    </row>
    <row r="105" spans="1:4" x14ac:dyDescent="0.35">
      <c r="A105" t="s">
        <v>597</v>
      </c>
      <c r="B105" t="s">
        <v>598</v>
      </c>
      <c r="C105" t="s">
        <v>599</v>
      </c>
      <c r="D105" t="s">
        <v>600</v>
      </c>
    </row>
    <row r="106" spans="1:4" x14ac:dyDescent="0.35">
      <c r="B106" t="s">
        <v>601</v>
      </c>
    </row>
    <row r="107" spans="1:4" x14ac:dyDescent="0.35">
      <c r="B107" t="s">
        <v>602</v>
      </c>
    </row>
    <row r="109" spans="1:4" x14ac:dyDescent="0.35">
      <c r="A109" s="310">
        <v>45785</v>
      </c>
      <c r="B109" t="s">
        <v>640</v>
      </c>
    </row>
    <row r="110" spans="1:4" x14ac:dyDescent="0.35">
      <c r="B110" t="s">
        <v>641</v>
      </c>
    </row>
    <row r="111" spans="1:4" x14ac:dyDescent="0.35">
      <c r="B111" t="s">
        <v>642</v>
      </c>
    </row>
    <row r="112" spans="1:4" x14ac:dyDescent="0.35">
      <c r="B112" t="s">
        <v>643</v>
      </c>
    </row>
    <row r="113" spans="1:4" x14ac:dyDescent="0.35">
      <c r="B113" t="s">
        <v>644</v>
      </c>
    </row>
    <row r="114" spans="1:4" x14ac:dyDescent="0.35">
      <c r="B114" t="s">
        <v>645</v>
      </c>
    </row>
    <row r="115" spans="1:4" x14ac:dyDescent="0.35">
      <c r="B115" t="s">
        <v>646</v>
      </c>
    </row>
    <row r="116" spans="1:4" x14ac:dyDescent="0.35">
      <c r="B116" t="s">
        <v>647</v>
      </c>
      <c r="C116" t="s">
        <v>320</v>
      </c>
      <c r="D116" t="s">
        <v>649</v>
      </c>
    </row>
    <row r="118" spans="1:4" x14ac:dyDescent="0.35">
      <c r="A118" t="s">
        <v>663</v>
      </c>
      <c r="B118" t="s">
        <v>664</v>
      </c>
    </row>
    <row r="119" spans="1:4" x14ac:dyDescent="0.35">
      <c r="B119" t="s">
        <v>665</v>
      </c>
    </row>
    <row r="120" spans="1:4" x14ac:dyDescent="0.35">
      <c r="B120" t="s">
        <v>666</v>
      </c>
    </row>
    <row r="121" spans="1:4" x14ac:dyDescent="0.35">
      <c r="B121" t="s">
        <v>667</v>
      </c>
    </row>
    <row r="122" spans="1:4" x14ac:dyDescent="0.35">
      <c r="B122" t="s">
        <v>668</v>
      </c>
    </row>
    <row r="123" spans="1:4" x14ac:dyDescent="0.35">
      <c r="B123" t="s">
        <v>669</v>
      </c>
    </row>
    <row r="124" spans="1:4" x14ac:dyDescent="0.35">
      <c r="B124" t="s">
        <v>670</v>
      </c>
      <c r="C124" t="s">
        <v>320</v>
      </c>
      <c r="D124" t="s">
        <v>573</v>
      </c>
    </row>
    <row r="126" spans="1:4" x14ac:dyDescent="0.35">
      <c r="A126" t="s">
        <v>673</v>
      </c>
      <c r="B126" t="s">
        <v>674</v>
      </c>
    </row>
    <row r="127" spans="1:4" x14ac:dyDescent="0.35">
      <c r="B127" t="s">
        <v>675</v>
      </c>
    </row>
    <row r="128" spans="1:4" x14ac:dyDescent="0.35">
      <c r="B128" t="s">
        <v>676</v>
      </c>
    </row>
    <row r="129" spans="1:4" x14ac:dyDescent="0.35">
      <c r="B129" t="s">
        <v>677</v>
      </c>
      <c r="C129" t="s">
        <v>320</v>
      </c>
      <c r="D129" t="s">
        <v>678</v>
      </c>
    </row>
    <row r="131" spans="1:4" x14ac:dyDescent="0.35">
      <c r="A131" t="s">
        <v>673</v>
      </c>
      <c r="B131" t="s">
        <v>674</v>
      </c>
    </row>
    <row r="132" spans="1:4" x14ac:dyDescent="0.35">
      <c r="B132" t="s">
        <v>681</v>
      </c>
    </row>
    <row r="133" spans="1:4" x14ac:dyDescent="0.35">
      <c r="B133" t="s">
        <v>664</v>
      </c>
    </row>
    <row r="134" spans="1:4" x14ac:dyDescent="0.35">
      <c r="B134" t="s">
        <v>682</v>
      </c>
    </row>
    <row r="135" spans="1:4" x14ac:dyDescent="0.35">
      <c r="B135" t="s">
        <v>684</v>
      </c>
      <c r="C135" t="s">
        <v>320</v>
      </c>
      <c r="D135" t="s">
        <v>683</v>
      </c>
    </row>
    <row r="137" spans="1:4" x14ac:dyDescent="0.35">
      <c r="A137" t="s">
        <v>708</v>
      </c>
      <c r="B137" t="s">
        <v>674</v>
      </c>
    </row>
    <row r="138" spans="1:4" x14ac:dyDescent="0.35">
      <c r="B138" t="s">
        <v>706</v>
      </c>
    </row>
    <row r="139" spans="1:4" x14ac:dyDescent="0.35">
      <c r="B139" t="s">
        <v>685</v>
      </c>
      <c r="C139" t="s">
        <v>320</v>
      </c>
      <c r="D139" t="s">
        <v>707</v>
      </c>
    </row>
    <row r="141" spans="1:4" x14ac:dyDescent="0.35">
      <c r="A141" t="s">
        <v>708</v>
      </c>
      <c r="B141" t="s">
        <v>583</v>
      </c>
    </row>
    <row r="142" spans="1:4" x14ac:dyDescent="0.35">
      <c r="B142" t="s">
        <v>709</v>
      </c>
    </row>
    <row r="143" spans="1:4" x14ac:dyDescent="0.35">
      <c r="B143" t="s">
        <v>710</v>
      </c>
      <c r="C143" t="s">
        <v>320</v>
      </c>
      <c r="D143" t="s">
        <v>711</v>
      </c>
    </row>
    <row r="145" spans="1:4" x14ac:dyDescent="0.35">
      <c r="A145" t="s">
        <v>713</v>
      </c>
      <c r="B145" t="s">
        <v>714</v>
      </c>
      <c r="C145" t="s">
        <v>86</v>
      </c>
      <c r="D145" t="s">
        <v>576</v>
      </c>
    </row>
  </sheetData>
  <mergeCells count="2">
    <mergeCell ref="B96:B97"/>
    <mergeCell ref="B100:B101"/>
  </mergeCells>
  <phoneticPr fontId="71" type="noConversion"/>
  <pageMargins left="0.7" right="0.7" top="0.75" bottom="0.75" header="0.3" footer="0.3"/>
  <pageSetup orientation="portrait" horizontalDpi="1200" verticalDpi="1200"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AA107"/>
  <sheetViews>
    <sheetView showGridLines="0" tabSelected="1" zoomScaleNormal="100" workbookViewId="0"/>
  </sheetViews>
  <sheetFormatPr defaultColWidth="0" defaultRowHeight="14.5" zeroHeight="1" x14ac:dyDescent="0.35"/>
  <cols>
    <col min="1" max="1" width="20.7265625" style="19" customWidth="1"/>
    <col min="2" max="2" width="16.1796875" style="19" customWidth="1"/>
    <col min="3" max="6" width="13.81640625" style="19" customWidth="1"/>
    <col min="7" max="7" width="1.81640625" style="19" customWidth="1"/>
    <col min="8" max="8" width="12.54296875" style="19" customWidth="1"/>
    <col min="9" max="9" width="13.81640625" style="19" customWidth="1"/>
    <col min="10" max="10" width="15.453125" style="19" customWidth="1"/>
    <col min="11" max="11" width="12.54296875" style="19" customWidth="1"/>
    <col min="12" max="12" width="16.26953125" style="19" customWidth="1"/>
    <col min="13" max="13" width="4.7265625" style="19" customWidth="1"/>
    <col min="14" max="16384" width="0" style="19" hidden="1"/>
  </cols>
  <sheetData>
    <row r="1" spans="1:27" ht="55" customHeight="1" x14ac:dyDescent="0.35">
      <c r="A1" s="227" t="str">
        <f>Development!A3&amp;" Electric Vehicle Make-Ready Program"</f>
        <v>2025 Electric Vehicle Make-Ready Program</v>
      </c>
      <c r="B1" s="223"/>
      <c r="C1" s="223"/>
      <c r="D1" s="223"/>
      <c r="E1" s="223"/>
      <c r="F1" s="223"/>
      <c r="G1" s="223"/>
      <c r="H1" s="223"/>
      <c r="I1" s="225"/>
      <c r="J1" s="225"/>
      <c r="K1" s="225"/>
      <c r="L1" s="225"/>
      <c r="M1" s="225"/>
      <c r="Q1" s="48"/>
      <c r="R1" s="48"/>
      <c r="S1" s="48"/>
      <c r="T1" s="48"/>
      <c r="U1" s="48"/>
      <c r="V1" s="48"/>
      <c r="W1" s="48"/>
      <c r="X1" s="48"/>
      <c r="Y1" s="48"/>
      <c r="Z1" s="48"/>
      <c r="AA1" s="48"/>
    </row>
    <row r="2" spans="1:27" ht="55" customHeight="1" thickBot="1" x14ac:dyDescent="0.4">
      <c r="A2" s="251" t="str">
        <f>"Electric Vehicle Make-Ready Program, Version "&amp;Development!$A$2</f>
        <v>Electric Vehicle Make-Ready Program, Version 2.0</v>
      </c>
      <c r="B2" s="252"/>
      <c r="C2" s="252"/>
      <c r="D2" s="252"/>
      <c r="E2" s="252"/>
      <c r="F2" s="252"/>
      <c r="G2" s="252"/>
      <c r="H2" s="252"/>
      <c r="I2" s="253"/>
      <c r="J2" s="253"/>
      <c r="K2" s="253"/>
      <c r="L2" s="253"/>
      <c r="M2" s="253"/>
    </row>
    <row r="3" spans="1:27" s="147" customFormat="1" ht="81.650000000000006" customHeight="1" thickTop="1" x14ac:dyDescent="0.3">
      <c r="A3" s="432" t="s">
        <v>410</v>
      </c>
      <c r="B3" s="432"/>
      <c r="C3" s="432"/>
      <c r="D3" s="432"/>
      <c r="E3" s="432"/>
      <c r="F3" s="432"/>
      <c r="G3" s="432"/>
      <c r="H3" s="432"/>
      <c r="I3" s="432"/>
      <c r="J3" s="432"/>
      <c r="K3" s="432"/>
      <c r="L3" s="432"/>
      <c r="M3" s="432"/>
    </row>
    <row r="4" spans="1:27" ht="18.5" thickBot="1" x14ac:dyDescent="0.45">
      <c r="A4" s="433" t="s">
        <v>33</v>
      </c>
      <c r="B4" s="433"/>
      <c r="C4" s="433"/>
      <c r="D4" s="433"/>
      <c r="E4" s="433"/>
      <c r="F4" s="433"/>
      <c r="G4" s="433"/>
      <c r="H4" s="433"/>
      <c r="I4" s="433"/>
      <c r="J4" s="433"/>
      <c r="K4" s="433"/>
      <c r="L4" s="433"/>
    </row>
    <row r="5" spans="1:27" ht="28" customHeight="1" x14ac:dyDescent="0.4">
      <c r="A5" s="412" t="s">
        <v>480</v>
      </c>
      <c r="B5" s="412"/>
      <c r="C5" s="413"/>
      <c r="D5" s="413"/>
      <c r="E5" s="413"/>
      <c r="F5" s="413"/>
      <c r="G5" s="373"/>
      <c r="H5" s="373"/>
      <c r="I5" s="373"/>
      <c r="J5" s="373"/>
      <c r="K5" s="373"/>
      <c r="L5" s="373"/>
    </row>
    <row r="6" spans="1:27" ht="28" customHeight="1" x14ac:dyDescent="0.4">
      <c r="A6" s="412" t="s">
        <v>627</v>
      </c>
      <c r="B6" s="412"/>
      <c r="C6" s="431"/>
      <c r="D6" s="431"/>
      <c r="E6" s="431"/>
      <c r="F6" s="431"/>
      <c r="G6" s="46"/>
      <c r="H6" s="46"/>
      <c r="I6" s="46"/>
      <c r="J6" s="85" t="s">
        <v>73</v>
      </c>
      <c r="K6" s="431"/>
      <c r="L6" s="431"/>
    </row>
    <row r="7" spans="1:27" ht="28" customHeight="1" x14ac:dyDescent="0.4">
      <c r="A7" s="412" t="s">
        <v>412</v>
      </c>
      <c r="B7" s="412"/>
      <c r="C7" s="431"/>
      <c r="D7" s="431"/>
      <c r="E7" s="431"/>
      <c r="F7" s="431"/>
    </row>
    <row r="8" spans="1:27" ht="28" customHeight="1" x14ac:dyDescent="0.4">
      <c r="A8" s="412" t="s">
        <v>89</v>
      </c>
      <c r="B8" s="412"/>
      <c r="C8" s="430"/>
      <c r="D8" s="430"/>
      <c r="E8" s="430"/>
      <c r="F8" s="430"/>
      <c r="G8" s="46"/>
      <c r="H8" s="46"/>
      <c r="I8" s="46"/>
      <c r="J8" s="85" t="s">
        <v>411</v>
      </c>
      <c r="K8" s="434"/>
      <c r="L8" s="431"/>
    </row>
    <row r="9" spans="1:27" ht="28" customHeight="1" x14ac:dyDescent="0.4">
      <c r="A9" s="167" t="s">
        <v>46</v>
      </c>
      <c r="B9" s="82"/>
      <c r="C9" s="430"/>
      <c r="D9" s="430"/>
      <c r="E9" s="430"/>
      <c r="F9" s="430"/>
      <c r="G9" s="46"/>
      <c r="H9" s="85" t="s">
        <v>0</v>
      </c>
      <c r="I9" s="431"/>
      <c r="J9" s="431"/>
      <c r="K9" s="85" t="s">
        <v>1</v>
      </c>
      <c r="L9" s="359"/>
    </row>
    <row r="10" spans="1:27" ht="28" customHeight="1" x14ac:dyDescent="0.4">
      <c r="A10" s="166" t="s">
        <v>74</v>
      </c>
      <c r="B10" s="167"/>
      <c r="C10" s="430"/>
      <c r="D10" s="430"/>
      <c r="E10" s="430"/>
      <c r="F10" s="430"/>
      <c r="G10" s="46"/>
      <c r="H10" s="85" t="s">
        <v>0</v>
      </c>
      <c r="I10" s="431"/>
      <c r="J10" s="431"/>
      <c r="K10" s="85" t="s">
        <v>1</v>
      </c>
      <c r="L10" s="359"/>
    </row>
    <row r="11" spans="1:27" ht="28" customHeight="1" x14ac:dyDescent="0.4">
      <c r="A11" s="82"/>
      <c r="B11" s="82"/>
      <c r="C11" s="233"/>
      <c r="D11" s="233"/>
      <c r="E11" s="233"/>
      <c r="F11" s="233"/>
      <c r="G11" s="46"/>
      <c r="H11" s="46"/>
      <c r="I11" s="429" t="s">
        <v>2</v>
      </c>
      <c r="J11" s="429"/>
      <c r="K11" s="427"/>
      <c r="L11" s="427"/>
    </row>
    <row r="12" spans="1:27" ht="28" customHeight="1" x14ac:dyDescent="0.4">
      <c r="A12" s="82" t="s">
        <v>49</v>
      </c>
      <c r="B12" s="82"/>
      <c r="C12" s="431"/>
      <c r="D12" s="431"/>
      <c r="E12" s="431"/>
      <c r="F12" s="431"/>
      <c r="G12" s="46"/>
      <c r="H12" s="46"/>
      <c r="I12" s="423" t="s">
        <v>50</v>
      </c>
      <c r="J12" s="423"/>
      <c r="K12" s="428"/>
      <c r="L12" s="428"/>
    </row>
    <row r="13" spans="1:27" ht="28" customHeight="1" x14ac:dyDescent="0.4">
      <c r="A13" s="82" t="s">
        <v>4</v>
      </c>
      <c r="B13" s="82"/>
      <c r="C13" s="426"/>
      <c r="D13" s="426"/>
      <c r="E13" s="426"/>
      <c r="F13" s="426"/>
      <c r="G13" s="46"/>
      <c r="H13" s="46"/>
      <c r="I13"/>
      <c r="J13"/>
      <c r="K13"/>
      <c r="L13"/>
    </row>
    <row r="14" spans="1:27" ht="31" customHeight="1" x14ac:dyDescent="0.35">
      <c r="A14" s="84"/>
      <c r="B14" s="84"/>
      <c r="C14" s="46"/>
      <c r="D14" s="46"/>
      <c r="E14" s="46"/>
      <c r="F14" s="46"/>
      <c r="G14" s="46"/>
      <c r="H14" s="46"/>
      <c r="I14" s="46"/>
      <c r="J14" s="46"/>
      <c r="K14" s="46"/>
      <c r="L14" s="46"/>
      <c r="M14"/>
    </row>
    <row r="15" spans="1:27" ht="28" customHeight="1" x14ac:dyDescent="0.4">
      <c r="A15" s="248" t="s">
        <v>203</v>
      </c>
      <c r="B15" s="49"/>
      <c r="C15" s="420" t="s">
        <v>87</v>
      </c>
      <c r="D15" s="420"/>
      <c r="E15"/>
      <c r="F15"/>
      <c r="G15"/>
      <c r="H15"/>
      <c r="I15"/>
      <c r="J15" s="49" t="s">
        <v>197</v>
      </c>
      <c r="K15" s="420" t="s">
        <v>87</v>
      </c>
      <c r="L15" s="420"/>
    </row>
    <row r="16" spans="1:27" ht="14.5" customHeight="1" x14ac:dyDescent="0.35">
      <c r="A16" s="250" t="s">
        <v>204</v>
      </c>
      <c r="B16" s="249"/>
      <c r="C16" s="249"/>
      <c r="D16" s="46"/>
      <c r="E16" s="46"/>
      <c r="F16" s="46"/>
      <c r="G16" s="46"/>
      <c r="H16" s="46"/>
      <c r="I16" s="46"/>
      <c r="J16" s="84"/>
      <c r="K16" s="84"/>
      <c r="L16" s="84"/>
    </row>
    <row r="17" spans="1:12" ht="14.5" customHeight="1" x14ac:dyDescent="0.35">
      <c r="A17" s="250"/>
      <c r="B17" s="249"/>
      <c r="C17" s="249"/>
      <c r="D17" s="46"/>
      <c r="E17" s="46"/>
      <c r="F17" s="46"/>
      <c r="G17" s="46"/>
      <c r="H17" s="46"/>
      <c r="I17" s="46"/>
      <c r="J17" s="84"/>
      <c r="K17" s="84"/>
      <c r="L17" s="84"/>
    </row>
    <row r="18" spans="1:12" ht="18.5" thickBot="1" x14ac:dyDescent="0.45">
      <c r="A18" s="425" t="s">
        <v>198</v>
      </c>
      <c r="B18" s="425"/>
      <c r="C18" s="425"/>
      <c r="D18" s="425"/>
      <c r="E18" s="425"/>
      <c r="F18" s="425"/>
      <c r="G18" s="425"/>
      <c r="H18" s="425"/>
      <c r="I18" s="425"/>
      <c r="J18" s="425"/>
      <c r="K18" s="425"/>
      <c r="L18" s="425"/>
    </row>
    <row r="19" spans="1:12" ht="28" customHeight="1" x14ac:dyDescent="0.4">
      <c r="A19" s="412" t="s">
        <v>527</v>
      </c>
      <c r="B19" s="412"/>
      <c r="C19" s="351" t="s">
        <v>87</v>
      </c>
      <c r="D19"/>
    </row>
    <row r="20" spans="1:12" ht="28" customHeight="1" x14ac:dyDescent="0.4">
      <c r="A20" s="412" t="s">
        <v>199</v>
      </c>
      <c r="B20" s="412"/>
      <c r="C20" s="420"/>
      <c r="D20" s="420"/>
      <c r="E20" s="420"/>
      <c r="F20" s="420"/>
      <c r="G20" s="46"/>
      <c r="H20" s="46"/>
      <c r="I20" s="46"/>
      <c r="J20"/>
      <c r="K20"/>
      <c r="L20"/>
    </row>
    <row r="21" spans="1:12" ht="28" customHeight="1" x14ac:dyDescent="0.4">
      <c r="A21" s="167" t="s">
        <v>46</v>
      </c>
      <c r="B21" s="82"/>
      <c r="C21" s="420" t="str">
        <f>IF($C$19="Select…","",IF(OR($C$19="No",C9=""),"",C9))</f>
        <v/>
      </c>
      <c r="D21" s="420"/>
      <c r="E21" s="420"/>
      <c r="F21" s="420"/>
      <c r="G21" s="46"/>
      <c r="H21" s="85" t="s">
        <v>0</v>
      </c>
      <c r="I21" s="419" t="str">
        <f>IF($C$19="Select…","",IF(OR($C$19="No",I9=""),"",I9))</f>
        <v/>
      </c>
      <c r="J21" s="419"/>
      <c r="K21" s="85" t="s">
        <v>1</v>
      </c>
      <c r="L21" s="299" t="str">
        <f>IF($C$19="Select…","",IF(OR($C$19="No",L9=""),"",L9))</f>
        <v/>
      </c>
    </row>
    <row r="22" spans="1:12" ht="28" customHeight="1" x14ac:dyDescent="0.4">
      <c r="A22" s="166" t="s">
        <v>74</v>
      </c>
      <c r="B22" s="167"/>
      <c r="C22" s="420" t="str">
        <f>IF($C$19="Select…","",IF(OR($C$19="No",C10=""),"",C10))</f>
        <v/>
      </c>
      <c r="D22" s="420"/>
      <c r="E22" s="420"/>
      <c r="F22" s="420"/>
      <c r="G22" s="46"/>
      <c r="H22" s="85" t="s">
        <v>0</v>
      </c>
      <c r="I22" s="419" t="str">
        <f>IF($C$19="Select…","",IF(OR($C$19="No",I10=""),"",I10))</f>
        <v/>
      </c>
      <c r="J22" s="419"/>
      <c r="K22" s="85" t="s">
        <v>1</v>
      </c>
      <c r="L22" s="299" t="str">
        <f>IF($C$19="Select…","",IF(OR($C$19="No",L10=""),"",L10))</f>
        <v/>
      </c>
    </row>
    <row r="23" spans="1:12" ht="28" customHeight="1" x14ac:dyDescent="0.4">
      <c r="A23" s="166" t="s">
        <v>488</v>
      </c>
      <c r="B23" s="167"/>
      <c r="C23" s="420"/>
      <c r="D23" s="420"/>
      <c r="E23" s="420"/>
      <c r="F23" s="420"/>
      <c r="G23" s="46"/>
      <c r="H23" s="85"/>
      <c r="I23"/>
      <c r="J23"/>
      <c r="K23"/>
      <c r="L23"/>
    </row>
    <row r="24" spans="1:12" ht="28" customHeight="1" x14ac:dyDescent="0.4">
      <c r="A24" s="166" t="s">
        <v>200</v>
      </c>
      <c r="B24" s="167"/>
      <c r="C24" s="420"/>
      <c r="D24" s="420"/>
      <c r="E24" s="420"/>
      <c r="F24" s="420"/>
      <c r="G24" s="46"/>
      <c r="H24" s="46"/>
    </row>
    <row r="25" spans="1:12" ht="28" customHeight="1" x14ac:dyDescent="0.35">
      <c r="A25" s="166"/>
      <c r="B25" s="167"/>
      <c r="C25"/>
      <c r="D25"/>
      <c r="E25"/>
      <c r="F25"/>
      <c r="G25"/>
      <c r="H25" s="46"/>
    </row>
    <row r="26" spans="1:12" ht="28" customHeight="1" x14ac:dyDescent="0.4">
      <c r="A26" s="82" t="s">
        <v>71</v>
      </c>
      <c r="B26" s="82"/>
      <c r="C26" s="420" t="str">
        <f>IF($C$19="Select…","",IF(OR($C$19="No",C8=""),"",C8))</f>
        <v/>
      </c>
      <c r="D26" s="420"/>
      <c r="E26" s="420"/>
      <c r="F26" s="420"/>
      <c r="G26" s="46"/>
      <c r="H26" s="46"/>
      <c r="J26" s="85" t="s">
        <v>2</v>
      </c>
      <c r="K26" s="415" t="str">
        <f>IF($C$19="Select…","",IF(OR($C$19="No",K11=""),"",K11))</f>
        <v/>
      </c>
      <c r="L26" s="415"/>
    </row>
    <row r="27" spans="1:12" customFormat="1" ht="28" customHeight="1" x14ac:dyDescent="0.4">
      <c r="A27" s="82" t="s">
        <v>4</v>
      </c>
      <c r="B27" s="82"/>
      <c r="C27" s="426" t="str">
        <f>IF($C$19="Select…","",IF(OR($C$19="No",C13=""),"",C13))</f>
        <v/>
      </c>
      <c r="D27" s="426"/>
      <c r="E27" s="426"/>
      <c r="F27" s="426"/>
      <c r="G27" s="46"/>
      <c r="H27" s="46"/>
      <c r="I27" s="19"/>
      <c r="J27" s="85" t="s">
        <v>50</v>
      </c>
      <c r="K27" s="415" t="str">
        <f>IF($C$19="Select…","",IF(OR($C$19="No",K12=""),"",K12))</f>
        <v/>
      </c>
      <c r="L27" s="415"/>
    </row>
    <row r="28" spans="1:12" customFormat="1" ht="28" customHeight="1" x14ac:dyDescent="0.35">
      <c r="A28" s="84"/>
      <c r="B28" s="84"/>
      <c r="C28" s="46"/>
      <c r="D28" s="46"/>
      <c r="E28" s="46"/>
      <c r="F28" s="46"/>
      <c r="G28" s="46"/>
      <c r="H28" s="46"/>
      <c r="I28" s="46"/>
      <c r="J28" s="46"/>
      <c r="K28" s="46"/>
      <c r="L28" s="46"/>
    </row>
    <row r="29" spans="1:12" customFormat="1" ht="28" customHeight="1" x14ac:dyDescent="0.4">
      <c r="J29" s="49" t="s">
        <v>197</v>
      </c>
      <c r="K29" s="420" t="s">
        <v>87</v>
      </c>
      <c r="L29" s="420"/>
    </row>
    <row r="30" spans="1:12" ht="18.5" thickBot="1" x14ac:dyDescent="0.45">
      <c r="A30" s="425" t="s">
        <v>201</v>
      </c>
      <c r="B30" s="425"/>
      <c r="C30" s="425"/>
      <c r="D30" s="425"/>
      <c r="E30" s="425"/>
      <c r="F30" s="425"/>
      <c r="G30" s="425"/>
      <c r="H30" s="425"/>
      <c r="I30" s="425"/>
      <c r="J30" s="425"/>
      <c r="K30" s="425"/>
      <c r="L30" s="425"/>
    </row>
    <row r="31" spans="1:12" ht="28" customHeight="1" x14ac:dyDescent="0.4">
      <c r="A31" s="412" t="s">
        <v>199</v>
      </c>
      <c r="B31" s="412"/>
      <c r="C31" s="420"/>
      <c r="D31" s="420"/>
      <c r="E31" s="420"/>
      <c r="F31" s="420"/>
      <c r="G31" s="46"/>
      <c r="H31" s="46"/>
      <c r="I31" s="46"/>
      <c r="J31"/>
      <c r="K31"/>
      <c r="L31"/>
    </row>
    <row r="32" spans="1:12" ht="28" customHeight="1" x14ac:dyDescent="0.4">
      <c r="A32" s="412" t="s">
        <v>202</v>
      </c>
      <c r="B32" s="412"/>
      <c r="C32" s="421"/>
      <c r="D32" s="421"/>
      <c r="E32" s="421"/>
      <c r="F32" s="421"/>
      <c r="G32" s="46"/>
      <c r="H32" s="85" t="s">
        <v>0</v>
      </c>
      <c r="I32" s="420"/>
      <c r="J32" s="420"/>
      <c r="K32" s="85" t="s">
        <v>1</v>
      </c>
      <c r="L32" s="299"/>
    </row>
    <row r="33" spans="1:12" ht="28" customHeight="1" x14ac:dyDescent="0.35">
      <c r="A33" s="166"/>
      <c r="B33" s="167"/>
      <c r="C33"/>
      <c r="D33"/>
      <c r="E33"/>
      <c r="F33"/>
      <c r="G33"/>
      <c r="H33" s="46"/>
    </row>
    <row r="34" spans="1:12" ht="28" customHeight="1" x14ac:dyDescent="0.4">
      <c r="A34" s="412" t="s">
        <v>71</v>
      </c>
      <c r="B34" s="412"/>
      <c r="C34" s="420"/>
      <c r="D34" s="420"/>
      <c r="E34" s="420"/>
      <c r="F34" s="420"/>
      <c r="G34" s="46"/>
      <c r="H34" s="46"/>
      <c r="I34" s="423" t="s">
        <v>2</v>
      </c>
      <c r="J34" s="423"/>
      <c r="K34" s="424"/>
      <c r="L34" s="424"/>
    </row>
    <row r="35" spans="1:12" ht="28" customHeight="1" x14ac:dyDescent="0.4">
      <c r="A35" s="412" t="s">
        <v>4</v>
      </c>
      <c r="B35" s="412"/>
      <c r="C35" s="426"/>
      <c r="D35" s="426"/>
      <c r="E35" s="426"/>
      <c r="F35" s="426"/>
      <c r="G35" s="46"/>
      <c r="H35" s="46"/>
      <c r="I35" s="423" t="s">
        <v>50</v>
      </c>
      <c r="J35" s="423"/>
      <c r="K35" s="422"/>
      <c r="L35" s="422"/>
    </row>
    <row r="36" spans="1:12" customFormat="1" ht="28" customHeight="1" x14ac:dyDescent="0.35">
      <c r="A36" s="84"/>
      <c r="B36" s="84"/>
      <c r="C36" s="46"/>
      <c r="D36" s="46"/>
      <c r="E36" s="46"/>
      <c r="F36" s="46"/>
      <c r="G36" s="46"/>
      <c r="H36" s="46"/>
      <c r="I36" s="46"/>
      <c r="J36" s="46"/>
      <c r="K36" s="46"/>
      <c r="L36" s="46"/>
    </row>
    <row r="37" spans="1:12" customFormat="1" ht="28" customHeight="1" x14ac:dyDescent="0.4">
      <c r="J37" s="49" t="s">
        <v>197</v>
      </c>
      <c r="K37" s="419" t="s">
        <v>87</v>
      </c>
      <c r="L37" s="419"/>
    </row>
    <row r="38" spans="1:12" x14ac:dyDescent="0.35">
      <c r="A38" s="82"/>
      <c r="B38" s="82"/>
      <c r="C38" s="84"/>
      <c r="D38" s="84"/>
      <c r="E38" s="84"/>
      <c r="F38" s="84"/>
      <c r="G38" s="46"/>
      <c r="H38" s="24"/>
      <c r="I38" s="84"/>
      <c r="J38" s="84"/>
      <c r="K38" s="84"/>
      <c r="L38" s="84"/>
    </row>
    <row r="39" spans="1:12" ht="18.5" thickBot="1" x14ac:dyDescent="0.45">
      <c r="A39" s="425" t="s">
        <v>413</v>
      </c>
      <c r="B39" s="425"/>
      <c r="C39" s="425"/>
      <c r="D39" s="425"/>
      <c r="E39" s="425"/>
      <c r="F39" s="425"/>
      <c r="G39" s="425"/>
      <c r="H39" s="425"/>
      <c r="I39" s="425"/>
      <c r="J39" s="425"/>
      <c r="K39" s="425"/>
      <c r="L39" s="425"/>
    </row>
    <row r="40" spans="1:12" ht="18" x14ac:dyDescent="0.35">
      <c r="A40" s="46"/>
      <c r="B40" s="45"/>
      <c r="C40" s="45"/>
      <c r="D40" s="45"/>
      <c r="E40" s="45"/>
      <c r="F40" s="45"/>
      <c r="G40" s="46"/>
      <c r="H40" s="46"/>
      <c r="J40" s="360" t="s">
        <v>501</v>
      </c>
      <c r="K40" s="418" t="str">
        <f>IF(AND(K41=0,K42=0),"",IF(Qualifying_Index!L19="DNQ","DNQ",Qualifying_Index!D19))</f>
        <v/>
      </c>
      <c r="L40" s="418"/>
    </row>
    <row r="41" spans="1:12" ht="18" customHeight="1" x14ac:dyDescent="0.4">
      <c r="I41" s="46"/>
      <c r="J41" s="360" t="s">
        <v>630</v>
      </c>
      <c r="K41" s="416">
        <f>Qualifying_Index!M19</f>
        <v>0</v>
      </c>
      <c r="L41" s="416"/>
    </row>
    <row r="42" spans="1:12" ht="18" customHeight="1" x14ac:dyDescent="0.4">
      <c r="I42" s="46"/>
      <c r="J42" s="360" t="s">
        <v>414</v>
      </c>
      <c r="K42" s="416">
        <f>IF(Qualifying_Index!C19="No",0,Qualifying_Index!L19)</f>
        <v>0</v>
      </c>
      <c r="L42" s="416"/>
    </row>
    <row r="43" spans="1:12" ht="18" customHeight="1" x14ac:dyDescent="0.4">
      <c r="I43" s="46"/>
      <c r="J43" s="360" t="s">
        <v>552</v>
      </c>
      <c r="K43" s="417">
        <f>Qualifying_Index!N19</f>
        <v>0</v>
      </c>
      <c r="L43" s="417"/>
    </row>
    <row r="44" spans="1:12" ht="18" customHeight="1" x14ac:dyDescent="0.35">
      <c r="F44" s="414"/>
      <c r="G44" s="414"/>
      <c r="H44" s="414"/>
      <c r="I44" s="414"/>
      <c r="J44" s="414"/>
      <c r="K44" s="414"/>
      <c r="L44" s="414"/>
    </row>
    <row r="45" spans="1:12" ht="43.75" customHeight="1" x14ac:dyDescent="0.35">
      <c r="A45" s="437" t="s">
        <v>493</v>
      </c>
      <c r="B45" s="437"/>
      <c r="C45" s="437"/>
      <c r="D45" s="437"/>
      <c r="E45" s="437"/>
      <c r="F45" s="437"/>
      <c r="G45" s="437"/>
      <c r="H45" s="437"/>
      <c r="I45" s="437"/>
      <c r="J45" s="437"/>
      <c r="K45" s="437"/>
      <c r="L45" s="437"/>
    </row>
    <row r="46" spans="1:12" ht="35.25" customHeight="1" x14ac:dyDescent="0.4">
      <c r="A46" s="438" t="s">
        <v>415</v>
      </c>
      <c r="B46" s="439"/>
      <c r="C46" s="420"/>
      <c r="D46" s="420"/>
      <c r="E46" s="420"/>
      <c r="F46" s="420"/>
      <c r="G46" s="420"/>
      <c r="H46" s="420"/>
      <c r="I46" s="420"/>
      <c r="J46" s="83"/>
      <c r="K46" s="83"/>
      <c r="L46" s="83"/>
    </row>
    <row r="47" spans="1:12" ht="14.5" customHeight="1" x14ac:dyDescent="0.35">
      <c r="A47" s="81"/>
      <c r="B47" s="81"/>
      <c r="C47" s="81"/>
      <c r="D47" s="81"/>
      <c r="E47" s="81"/>
      <c r="F47" s="81"/>
      <c r="G47" s="83"/>
      <c r="H47" s="83"/>
      <c r="I47" s="83"/>
      <c r="J47" s="83"/>
      <c r="K47" s="83"/>
      <c r="L47" s="83"/>
    </row>
    <row r="48" spans="1:12" ht="35.15" customHeight="1" x14ac:dyDescent="0.4">
      <c r="A48" s="438" t="s">
        <v>90</v>
      </c>
      <c r="B48" s="439"/>
      <c r="C48" s="420"/>
      <c r="D48" s="420"/>
      <c r="E48" s="420"/>
      <c r="F48" s="420"/>
      <c r="G48" s="420"/>
      <c r="H48" s="420"/>
      <c r="I48" s="420"/>
    </row>
    <row r="49" spans="1:12" x14ac:dyDescent="0.35">
      <c r="A49" s="80"/>
      <c r="B49" s="81"/>
      <c r="C49" s="83"/>
      <c r="D49" s="83"/>
      <c r="E49" s="83"/>
      <c r="F49" s="83"/>
      <c r="G49" s="83"/>
      <c r="H49" s="83"/>
      <c r="I49" s="83"/>
      <c r="J49" s="46"/>
      <c r="K49" s="46"/>
      <c r="L49" s="46"/>
    </row>
    <row r="50" spans="1:12" ht="35.25" customHeight="1" x14ac:dyDescent="0.4">
      <c r="A50" s="438" t="s">
        <v>545</v>
      </c>
      <c r="B50" s="439"/>
      <c r="C50" s="440"/>
      <c r="D50" s="440"/>
      <c r="E50" s="440"/>
      <c r="F50" s="440"/>
      <c r="G50" s="440"/>
      <c r="H50" s="440"/>
      <c r="I50" s="440"/>
      <c r="J50" s="85" t="s">
        <v>9</v>
      </c>
      <c r="K50" s="441"/>
      <c r="L50" s="442"/>
    </row>
    <row r="51" spans="1:12" x14ac:dyDescent="0.35">
      <c r="A51" s="80"/>
      <c r="B51" s="80"/>
      <c r="C51" s="361" t="s">
        <v>566</v>
      </c>
      <c r="D51" s="46"/>
      <c r="E51" s="46"/>
      <c r="F51" s="46"/>
      <c r="G51" s="46"/>
      <c r="H51" s="46"/>
      <c r="I51" s="46"/>
      <c r="J51" s="24"/>
      <c r="K51" s="18"/>
      <c r="L51" s="18"/>
    </row>
    <row r="52" spans="1:12" x14ac:dyDescent="0.35">
      <c r="A52" s="80"/>
      <c r="B52" s="80"/>
      <c r="C52" s="46"/>
      <c r="D52" s="46"/>
      <c r="E52" s="46"/>
      <c r="F52" s="46"/>
      <c r="G52" s="46"/>
      <c r="H52" s="46"/>
      <c r="I52" s="46"/>
      <c r="J52" s="24"/>
      <c r="K52" s="18"/>
      <c r="L52" s="18"/>
    </row>
    <row r="53" spans="1:12" x14ac:dyDescent="0.35">
      <c r="A53" s="80"/>
      <c r="B53" s="80"/>
      <c r="C53" s="46"/>
      <c r="D53" s="46"/>
      <c r="E53" s="46"/>
      <c r="F53" s="46"/>
      <c r="G53" s="46"/>
      <c r="H53" s="46"/>
      <c r="I53" s="46"/>
      <c r="J53" s="24"/>
      <c r="K53" s="18"/>
      <c r="L53" s="18"/>
    </row>
    <row r="54" spans="1:12" x14ac:dyDescent="0.35">
      <c r="A54" s="80"/>
      <c r="B54" s="80"/>
      <c r="C54" s="46"/>
      <c r="D54" s="46"/>
      <c r="E54" s="46"/>
      <c r="F54" s="46"/>
      <c r="G54" s="46"/>
      <c r="H54" s="46"/>
      <c r="I54" s="46"/>
      <c r="J54" s="24"/>
      <c r="K54" s="18"/>
      <c r="L54" s="18"/>
    </row>
    <row r="55" spans="1:12" x14ac:dyDescent="0.35">
      <c r="A55" s="80"/>
      <c r="B55" s="80"/>
      <c r="C55" s="46"/>
      <c r="D55" s="46"/>
      <c r="E55" s="46"/>
      <c r="F55" s="46"/>
      <c r="G55" s="46"/>
      <c r="H55" s="46"/>
      <c r="I55" s="46"/>
      <c r="J55" s="24"/>
      <c r="K55" s="18"/>
      <c r="L55" s="18"/>
    </row>
    <row r="56" spans="1:12" x14ac:dyDescent="0.35">
      <c r="A56" s="80"/>
      <c r="B56" s="80"/>
      <c r="C56" s="46"/>
      <c r="D56" s="46"/>
      <c r="E56" s="46"/>
      <c r="F56" s="46"/>
      <c r="G56" s="46"/>
      <c r="H56" s="46"/>
      <c r="I56" s="46"/>
      <c r="J56" s="24"/>
      <c r="K56" s="18"/>
      <c r="L56" s="18"/>
    </row>
    <row r="57" spans="1:12" x14ac:dyDescent="0.35">
      <c r="A57" s="80"/>
      <c r="B57" s="80"/>
      <c r="C57" s="46"/>
      <c r="D57" s="46"/>
      <c r="E57" s="46"/>
      <c r="F57" s="46"/>
      <c r="G57" s="46"/>
      <c r="H57" s="46"/>
      <c r="I57" s="46"/>
      <c r="J57" s="24"/>
      <c r="K57" s="18"/>
      <c r="L57" s="18"/>
    </row>
    <row r="58" spans="1:12" x14ac:dyDescent="0.35">
      <c r="A58" s="80"/>
      <c r="B58" s="80"/>
      <c r="C58" s="46"/>
      <c r="D58" s="46"/>
      <c r="E58" s="46"/>
      <c r="F58" s="46"/>
      <c r="G58" s="46"/>
      <c r="H58" s="46"/>
      <c r="I58" s="46"/>
      <c r="J58" s="24"/>
      <c r="K58" s="18"/>
      <c r="L58" s="18"/>
    </row>
    <row r="59" spans="1:12" x14ac:dyDescent="0.35">
      <c r="A59" s="46"/>
      <c r="B59" s="46"/>
      <c r="C59" s="46"/>
      <c r="D59" s="46"/>
      <c r="E59" s="46"/>
      <c r="F59" s="46"/>
      <c r="G59" s="46"/>
      <c r="H59" s="46"/>
      <c r="I59" s="46"/>
      <c r="J59" s="51" t="s">
        <v>75</v>
      </c>
      <c r="K59" s="52" t="s">
        <v>62</v>
      </c>
      <c r="L59" s="300"/>
    </row>
    <row r="60" spans="1:12" x14ac:dyDescent="0.35">
      <c r="A60" s="46"/>
      <c r="B60" s="46"/>
      <c r="C60" s="46"/>
      <c r="D60" s="46"/>
      <c r="E60" s="46"/>
      <c r="F60" s="46"/>
      <c r="G60" s="46"/>
      <c r="H60" s="46"/>
      <c r="I60" s="46"/>
      <c r="J60" s="46"/>
      <c r="K60" s="46"/>
      <c r="L60" s="46"/>
    </row>
    <row r="61" spans="1:12" ht="19.75" customHeight="1" x14ac:dyDescent="0.35">
      <c r="A61" s="28" t="s">
        <v>59</v>
      </c>
      <c r="B61" s="104" t="str">
        <f>Development!A2</f>
        <v>2.0</v>
      </c>
      <c r="C61" s="30"/>
      <c r="D61" s="435"/>
      <c r="E61" s="435"/>
      <c r="F61" s="435"/>
      <c r="G61" s="436"/>
      <c r="H61" s="436"/>
      <c r="I61" s="436"/>
      <c r="J61" s="31"/>
      <c r="K61" s="334" t="s">
        <v>61</v>
      </c>
      <c r="L61" s="33" t="str">
        <f>Development!A4</f>
        <v>6.2.25</v>
      </c>
    </row>
    <row r="62" spans="1:12" x14ac:dyDescent="0.35"/>
    <row r="63" spans="1:12" x14ac:dyDescent="0.35"/>
    <row r="64" spans="1:12"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sheetData>
  <sheetProtection algorithmName="SHA-512" hashValue="duJ3F9Tc31CWAGIN/f8GUQaC5LNpnCQfafRaqR+zEtY958AoCwFFov74bJJlctGAKj/W4qgSYIIruJx0gzjy5w==" saltValue="xXChzHnJVF0CpRncARtLRg==" spinCount="100000" sheet="1" objects="1" scenarios="1"/>
  <mergeCells count="70">
    <mergeCell ref="D61:F61"/>
    <mergeCell ref="G61:I61"/>
    <mergeCell ref="A45:L45"/>
    <mergeCell ref="A48:B48"/>
    <mergeCell ref="C48:I48"/>
    <mergeCell ref="A50:B50"/>
    <mergeCell ref="C50:I50"/>
    <mergeCell ref="K50:L50"/>
    <mergeCell ref="A46:B46"/>
    <mergeCell ref="C46:I46"/>
    <mergeCell ref="A3:M3"/>
    <mergeCell ref="K42:L42"/>
    <mergeCell ref="A39:L39"/>
    <mergeCell ref="C23:F23"/>
    <mergeCell ref="C12:F12"/>
    <mergeCell ref="A18:L18"/>
    <mergeCell ref="C10:F10"/>
    <mergeCell ref="A4:L4"/>
    <mergeCell ref="A6:B6"/>
    <mergeCell ref="C6:F6"/>
    <mergeCell ref="K6:L6"/>
    <mergeCell ref="A8:B8"/>
    <mergeCell ref="C8:F8"/>
    <mergeCell ref="K8:L8"/>
    <mergeCell ref="A20:B20"/>
    <mergeCell ref="C20:F20"/>
    <mergeCell ref="C9:F9"/>
    <mergeCell ref="A7:B7"/>
    <mergeCell ref="C7:F7"/>
    <mergeCell ref="I9:J9"/>
    <mergeCell ref="I10:J10"/>
    <mergeCell ref="K11:L11"/>
    <mergeCell ref="K12:L12"/>
    <mergeCell ref="C13:F13"/>
    <mergeCell ref="K15:L15"/>
    <mergeCell ref="C15:D15"/>
    <mergeCell ref="I11:J11"/>
    <mergeCell ref="I12:J12"/>
    <mergeCell ref="I21:J21"/>
    <mergeCell ref="C22:F22"/>
    <mergeCell ref="C24:F24"/>
    <mergeCell ref="C27:F27"/>
    <mergeCell ref="I22:J22"/>
    <mergeCell ref="C26:F26"/>
    <mergeCell ref="A35:B35"/>
    <mergeCell ref="C35:F35"/>
    <mergeCell ref="A34:B34"/>
    <mergeCell ref="C34:F34"/>
    <mergeCell ref="C21:F21"/>
    <mergeCell ref="K34:L34"/>
    <mergeCell ref="I32:J32"/>
    <mergeCell ref="A30:L30"/>
    <mergeCell ref="A31:B31"/>
    <mergeCell ref="K26:L26"/>
    <mergeCell ref="A5:B5"/>
    <mergeCell ref="C5:F5"/>
    <mergeCell ref="F44:L44"/>
    <mergeCell ref="A32:B32"/>
    <mergeCell ref="K27:L27"/>
    <mergeCell ref="K41:L41"/>
    <mergeCell ref="K43:L43"/>
    <mergeCell ref="K40:L40"/>
    <mergeCell ref="K37:L37"/>
    <mergeCell ref="K29:L29"/>
    <mergeCell ref="C32:F32"/>
    <mergeCell ref="C31:F31"/>
    <mergeCell ref="A19:B19"/>
    <mergeCell ref="K35:L35"/>
    <mergeCell ref="I35:J35"/>
    <mergeCell ref="I34:J34"/>
  </mergeCells>
  <conditionalFormatting sqref="A1:H1">
    <cfRule type="cellIs" dxfId="49" priority="12" stopIfTrue="1" operator="equal">
      <formula>"Missing Info"</formula>
    </cfRule>
  </conditionalFormatting>
  <conditionalFormatting sqref="C5">
    <cfRule type="expression" dxfId="48" priority="4">
      <formula>#REF!="Cooling"</formula>
    </cfRule>
  </conditionalFormatting>
  <conditionalFormatting sqref="K42:L42">
    <cfRule type="expression" dxfId="41" priority="13" stopIfTrue="1">
      <formula>K42=""</formula>
    </cfRule>
  </conditionalFormatting>
  <dataValidations count="3">
    <dataValidation type="whole" operator="greaterThanOrEqual" allowBlank="1" showInputMessage="1" showErrorMessage="1" sqref="C6:F7 K6:L6 L9:L10 L32 L21:L22" xr:uid="{EBC89A71-DF6D-48F5-8CC4-5FCC7BD8BA8E}">
      <formula1>0</formula1>
    </dataValidation>
    <dataValidation type="date" operator="greaterThanOrEqual" allowBlank="1" showInputMessage="1" showErrorMessage="1" sqref="K8:L8" xr:uid="{4326D364-0AF6-4C32-8590-78ECB0091587}">
      <formula1>43831</formula1>
    </dataValidation>
    <dataValidation operator="greaterThanOrEqual" allowBlank="1" showInputMessage="1" showErrorMessage="1" sqref="L59" xr:uid="{79FC5467-F3C4-4ACC-89C5-4D6F1E1C4D9D}"/>
  </dataValidations>
  <pageMargins left="0.7" right="0.7" top="0.75" bottom="0.75" header="0.3" footer="0.3"/>
  <pageSetup scale="43"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3" id="{68169184-4F51-4C92-B03D-CD06CE15D56C}">
            <xm:f>$C$5=References!$A$23</xm:f>
            <x14:dxf>
              <font>
                <color theme="0"/>
              </font>
              <fill>
                <patternFill patternType="none">
                  <bgColor auto="1"/>
                </patternFill>
              </fill>
              <border>
                <left/>
                <right/>
                <top/>
                <bottom/>
                <vertical/>
                <horizontal/>
              </border>
            </x14:dxf>
          </x14:cfRule>
          <xm:sqref>A5:A7 J6:L6</xm:sqref>
        </x14:conditionalFormatting>
        <x14:conditionalFormatting xmlns:xm="http://schemas.microsoft.com/office/excel/2006/main">
          <x14:cfRule type="expression" priority="2" id="{8D3CD750-1546-4671-AAC3-8A893DF57BE5}">
            <xm:f>$C$5=References!$A$23</xm:f>
            <x14:dxf>
              <font>
                <color theme="0"/>
              </font>
              <fill>
                <patternFill patternType="none">
                  <bgColor auto="1"/>
                </patternFill>
              </fill>
              <border>
                <left/>
                <right/>
                <top style="thin">
                  <color auto="1"/>
                </top>
                <bottom/>
                <vertical/>
                <horizontal/>
              </border>
            </x14:dxf>
          </x14:cfRule>
          <xm:sqref>C6:F6</xm:sqref>
        </x14:conditionalFormatting>
        <x14:conditionalFormatting xmlns:xm="http://schemas.microsoft.com/office/excel/2006/main">
          <x14:cfRule type="expression" priority="1" id="{E6295F44-2C30-4780-A11D-8DDF0EFF48A3}">
            <xm:f>$C$5=References!$A$23</xm:f>
            <x14:dxf>
              <font>
                <color theme="0"/>
              </font>
              <fill>
                <patternFill patternType="none">
                  <bgColor auto="1"/>
                </patternFill>
              </fill>
              <border>
                <left/>
                <right/>
                <top/>
                <bottom/>
                <vertical/>
                <horizontal/>
              </border>
            </x14:dxf>
          </x14:cfRule>
          <xm:sqref>C7:F7</xm:sqref>
        </x14:conditionalFormatting>
        <x14:conditionalFormatting xmlns:xm="http://schemas.microsoft.com/office/excel/2006/main">
          <x14:cfRule type="expression" priority="71" id="{FB27CE8B-9C65-43C3-9CEF-7B7A77D54AF1}">
            <xm:f>IF('Site Information'!$H$8="DCFC &amp; Level 2",FALSE,TRUE)</xm:f>
            <x14:dxf>
              <font>
                <color theme="0"/>
              </font>
            </x14:dxf>
          </x14:cfRule>
          <xm:sqref>F44:L44</xm:sqref>
        </x14:conditionalFormatting>
        <x14:conditionalFormatting xmlns:xm="http://schemas.microsoft.com/office/excel/2006/main">
          <x14:cfRule type="expression" priority="8" id="{1EA2A920-78C2-4E8B-992E-E8D1F522A90B}">
            <xm:f>Qualifying_Index!$D$83=0</xm:f>
            <x14:dxf>
              <font>
                <color theme="0"/>
              </font>
            </x14:dxf>
          </x14:cfRule>
          <xm:sqref>J41</xm:sqref>
        </x14:conditionalFormatting>
        <x14:conditionalFormatting xmlns:xm="http://schemas.microsoft.com/office/excel/2006/main">
          <x14:cfRule type="expression" priority="77" id="{CB9FFB76-4A6D-4343-8BE7-4608B9812516}">
            <xm:f>Qualifying_Index!$N$19=0</xm:f>
            <x14:dxf>
              <font>
                <color theme="0"/>
              </font>
            </x14:dxf>
          </x14:cfRule>
          <xm:sqref>J43</xm:sqref>
        </x14:conditionalFormatting>
        <x14:conditionalFormatting xmlns:xm="http://schemas.microsoft.com/office/excel/2006/main">
          <x14:cfRule type="expression" priority="9" id="{2B7F4D85-BADE-42C2-A292-D4DFCD0177FC}">
            <xm:f>Qualifying_Index!$D$83=0</xm:f>
            <x14:dxf>
              <font>
                <color theme="0"/>
              </font>
              <border>
                <top style="thin">
                  <color auto="1"/>
                </top>
                <bottom/>
                <vertical/>
                <horizontal/>
              </border>
            </x14:dxf>
          </x14:cfRule>
          <xm:sqref>K41:L41</xm:sqref>
        </x14:conditionalFormatting>
        <x14:conditionalFormatting xmlns:xm="http://schemas.microsoft.com/office/excel/2006/main">
          <x14:cfRule type="expression" priority="78" id="{AC46084A-FA63-47BC-AF52-EE593464507C}">
            <xm:f>Qualifying_Index!$N$19=0</xm:f>
            <x14:dxf>
              <font>
                <color theme="0"/>
              </font>
              <border>
                <top style="thin">
                  <color auto="1"/>
                </top>
                <bottom/>
              </border>
            </x14:dxf>
          </x14:cfRule>
          <xm:sqref>K43:L43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CC36F7C-1D73-4A2A-B219-525A1EAB126F}">
          <x14:formula1>
            <xm:f>References!$A$10:$A$13</xm:f>
          </x14:formula1>
          <xm:sqref>C15</xm:sqref>
        </x14:dataValidation>
        <x14:dataValidation type="list" allowBlank="1" showInputMessage="1" showErrorMessage="1" xr:uid="{EF90F2CD-1D09-4649-8FBE-859E69BEDA37}">
          <x14:formula1>
            <xm:f>References!$A$16:$A$19</xm:f>
          </x14:formula1>
          <xm:sqref>K15:L15 K37:L37 K29</xm:sqref>
        </x14:dataValidation>
        <x14:dataValidation type="list" allowBlank="1" showInputMessage="1" showErrorMessage="1" xr:uid="{F5FDB138-6E55-4F68-B14C-47B07BFE1166}">
          <x14:formula1>
            <xm:f>References!$A$4:$A$6</xm:f>
          </x14:formula1>
          <xm:sqref>C19</xm:sqref>
        </x14:dataValidation>
        <x14:dataValidation type="list" allowBlank="1" showInputMessage="1" showErrorMessage="1" xr:uid="{68C9165F-CE72-48AC-AC74-721EA214ECCD}">
          <x14:formula1>
            <xm:f>References!$A$22:$A$25</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FC2A-3D88-4328-9F46-7E6962669F57}">
  <sheetPr codeName="Sheet37">
    <tabColor rgb="FF00B050"/>
  </sheetPr>
  <dimension ref="A1:AA49"/>
  <sheetViews>
    <sheetView showGridLines="0" zoomScaleNormal="100" zoomScaleSheetLayoutView="80" workbookViewId="0"/>
  </sheetViews>
  <sheetFormatPr defaultColWidth="0" defaultRowHeight="0" customHeight="1" zeroHeight="1" x14ac:dyDescent="0.35"/>
  <cols>
    <col min="1" max="1" width="19.81640625" style="19" customWidth="1"/>
    <col min="2" max="2" width="20.7265625" style="19" customWidth="1"/>
    <col min="3" max="3" width="13.81640625" style="19" customWidth="1"/>
    <col min="4" max="4" width="19.26953125" style="19" customWidth="1"/>
    <col min="5" max="6" width="16.453125" style="19" customWidth="1"/>
    <col min="7" max="7" width="14.453125" style="19" customWidth="1"/>
    <col min="8" max="8" width="11.54296875" style="19" customWidth="1"/>
    <col min="9" max="9" width="28.54296875" style="19" customWidth="1"/>
    <col min="10" max="10" width="24.1796875" style="19" customWidth="1"/>
    <col min="11" max="11" width="8.81640625" style="19" customWidth="1"/>
    <col min="12" max="12" width="23.54296875" style="19" customWidth="1"/>
    <col min="13" max="13" width="1.81640625" style="19" customWidth="1"/>
    <col min="14" max="16384" width="0" style="19" hidden="1"/>
  </cols>
  <sheetData>
    <row r="1" spans="1:27" ht="55" customHeight="1" x14ac:dyDescent="0.35">
      <c r="A1" s="227" t="str">
        <f>Development!A3&amp;" Electric Vehicle Make-Ready Program"</f>
        <v>2025 Electric Vehicle Make-Ready Program</v>
      </c>
      <c r="B1" s="223"/>
      <c r="C1" s="223"/>
      <c r="D1" s="223"/>
      <c r="E1" s="223"/>
      <c r="F1" s="223"/>
      <c r="G1" s="223"/>
      <c r="H1" s="225"/>
      <c r="I1" s="225"/>
      <c r="J1" s="225"/>
      <c r="K1" s="225"/>
      <c r="L1" s="225"/>
      <c r="M1" s="225"/>
      <c r="Q1" s="48"/>
      <c r="R1" s="48"/>
      <c r="S1" s="48"/>
      <c r="T1" s="48"/>
      <c r="U1" s="48"/>
      <c r="V1" s="48"/>
      <c r="W1" s="48"/>
      <c r="X1" s="48"/>
      <c r="Y1" s="48"/>
      <c r="Z1" s="48"/>
      <c r="AA1" s="48"/>
    </row>
    <row r="2" spans="1:27" ht="55" customHeight="1" thickBot="1" x14ac:dyDescent="0.4">
      <c r="A2" s="229" t="str">
        <f>"Electric Vehicle Make-Ready Program, Version "&amp;Development!$A$2</f>
        <v>Electric Vehicle Make-Ready Program, Version 2.0</v>
      </c>
      <c r="B2" s="230"/>
      <c r="C2" s="230"/>
      <c r="D2" s="230"/>
      <c r="E2" s="230"/>
      <c r="F2" s="236"/>
      <c r="G2" s="223"/>
      <c r="H2" s="225"/>
      <c r="I2" s="225"/>
      <c r="J2" s="225"/>
      <c r="K2" s="225"/>
      <c r="L2" s="225"/>
      <c r="M2" s="225"/>
    </row>
    <row r="3" spans="1:27" ht="15" customHeight="1" thickTop="1" x14ac:dyDescent="0.35">
      <c r="A3" s="147"/>
      <c r="B3" s="147"/>
      <c r="C3" s="147"/>
      <c r="D3" s="147"/>
      <c r="E3" s="147"/>
      <c r="F3" s="147"/>
      <c r="G3" s="147"/>
      <c r="H3" s="147"/>
      <c r="I3" s="147"/>
      <c r="J3" s="147"/>
      <c r="K3" s="147"/>
      <c r="L3" s="147"/>
      <c r="M3" s="147"/>
    </row>
    <row r="4" spans="1:27" ht="17.5" customHeight="1" thickBot="1" x14ac:dyDescent="0.45">
      <c r="A4" s="446" t="s">
        <v>114</v>
      </c>
      <c r="B4" s="446"/>
      <c r="C4" s="446"/>
      <c r="D4" s="446"/>
      <c r="E4" s="446"/>
      <c r="F4" s="446"/>
      <c r="G4" s="446"/>
      <c r="H4" s="446"/>
      <c r="I4" s="446"/>
      <c r="J4" s="446"/>
      <c r="K4" s="446"/>
      <c r="L4" s="446"/>
    </row>
    <row r="5" spans="1:27" ht="18" x14ac:dyDescent="0.4">
      <c r="A5" s="50"/>
      <c r="B5" s="50"/>
      <c r="C5" s="50"/>
      <c r="D5" s="50"/>
      <c r="E5" s="50"/>
      <c r="F5" s="50"/>
      <c r="G5" s="50"/>
      <c r="H5" s="50"/>
      <c r="I5" s="50"/>
      <c r="J5" s="50"/>
      <c r="K5" s="50"/>
      <c r="L5" s="50"/>
    </row>
    <row r="6" spans="1:27" customFormat="1" ht="28" customHeight="1" x14ac:dyDescent="0.4">
      <c r="A6" s="447" t="s">
        <v>205</v>
      </c>
      <c r="B6" s="447"/>
      <c r="C6" s="443" t="s">
        <v>87</v>
      </c>
      <c r="D6" s="443"/>
      <c r="G6" s="168" t="s">
        <v>397</v>
      </c>
      <c r="H6" s="443" t="s">
        <v>87</v>
      </c>
      <c r="I6" s="443"/>
      <c r="J6" s="19"/>
    </row>
    <row r="7" spans="1:27" ht="28" customHeight="1" x14ac:dyDescent="0.4">
      <c r="A7" s="82"/>
      <c r="B7" s="82"/>
      <c r="E7" s="448" t="s">
        <v>529</v>
      </c>
      <c r="F7" s="448"/>
      <c r="G7" s="448"/>
      <c r="H7" s="448"/>
      <c r="I7" s="448"/>
      <c r="J7" s="352"/>
      <c r="L7" s="86"/>
    </row>
    <row r="8" spans="1:27" customFormat="1" ht="28" customHeight="1" x14ac:dyDescent="0.4">
      <c r="A8" s="447" t="s">
        <v>206</v>
      </c>
      <c r="B8" s="447"/>
      <c r="C8" s="443" t="s">
        <v>87</v>
      </c>
      <c r="D8" s="443"/>
      <c r="G8" s="168" t="s">
        <v>422</v>
      </c>
      <c r="H8" s="443" t="s">
        <v>87</v>
      </c>
      <c r="I8" s="443"/>
      <c r="J8" s="237"/>
    </row>
    <row r="9" spans="1:27" customFormat="1" ht="36.65" customHeight="1" x14ac:dyDescent="0.35"/>
    <row r="10" spans="1:27" customFormat="1" ht="35.15" customHeight="1" x14ac:dyDescent="0.4">
      <c r="A10" s="445" t="s">
        <v>579</v>
      </c>
      <c r="B10" s="445"/>
      <c r="C10" s="443" t="s">
        <v>87</v>
      </c>
      <c r="D10" s="443"/>
      <c r="E10" s="171"/>
      <c r="F10" s="171"/>
      <c r="G10" s="168" t="s">
        <v>423</v>
      </c>
      <c r="H10" s="443" t="s">
        <v>87</v>
      </c>
      <c r="I10" s="443"/>
      <c r="J10" s="449"/>
      <c r="K10" s="449"/>
      <c r="L10" s="449"/>
    </row>
    <row r="11" spans="1:27" customFormat="1" ht="28" customHeight="1" x14ac:dyDescent="0.35">
      <c r="G11" s="19"/>
      <c r="H11" s="19"/>
      <c r="I11" s="19"/>
      <c r="J11" s="370"/>
      <c r="K11" s="370"/>
    </row>
    <row r="12" spans="1:27" customFormat="1" ht="28" customHeight="1" x14ac:dyDescent="0.4">
      <c r="A12" s="447" t="s">
        <v>481</v>
      </c>
      <c r="B12" s="447"/>
      <c r="C12" s="443" t="s">
        <v>87</v>
      </c>
      <c r="D12" s="443"/>
      <c r="E12" s="19"/>
      <c r="F12" s="19"/>
      <c r="G12" s="19"/>
      <c r="H12" s="19"/>
      <c r="I12" s="19"/>
    </row>
    <row r="13" spans="1:27" customFormat="1" ht="28" customHeight="1" x14ac:dyDescent="0.35">
      <c r="E13" s="19"/>
      <c r="F13" s="19"/>
      <c r="G13" s="19"/>
      <c r="H13" s="19"/>
      <c r="I13" s="19"/>
      <c r="J13" s="19"/>
    </row>
    <row r="14" spans="1:27" customFormat="1" ht="28" customHeight="1" x14ac:dyDescent="0.4">
      <c r="A14" s="447" t="s">
        <v>489</v>
      </c>
      <c r="B14" s="447"/>
      <c r="C14" s="443" t="s">
        <v>87</v>
      </c>
      <c r="D14" s="443"/>
      <c r="E14" s="19"/>
      <c r="F14" s="168" t="s">
        <v>370</v>
      </c>
      <c r="G14" s="234" t="s">
        <v>371</v>
      </c>
      <c r="H14" s="443" t="s">
        <v>87</v>
      </c>
      <c r="I14" s="443"/>
      <c r="J14" s="19"/>
    </row>
    <row r="15" spans="1:27" customFormat="1" ht="28" customHeight="1" x14ac:dyDescent="0.4">
      <c r="A15" s="19"/>
      <c r="B15" s="19"/>
      <c r="C15" s="19"/>
      <c r="D15" s="19"/>
      <c r="E15" s="216"/>
      <c r="F15" s="216"/>
      <c r="G15" s="234" t="s">
        <v>372</v>
      </c>
      <c r="H15" s="443" t="s">
        <v>87</v>
      </c>
      <c r="I15" s="443"/>
      <c r="J15" s="19"/>
    </row>
    <row r="16" spans="1:27" customFormat="1" ht="28" customHeight="1" x14ac:dyDescent="0.4">
      <c r="A16" s="19"/>
      <c r="B16" s="19"/>
      <c r="C16" s="19"/>
      <c r="D16" s="19"/>
      <c r="E16" s="216"/>
      <c r="F16" s="216"/>
      <c r="G16" s="234" t="s">
        <v>373</v>
      </c>
      <c r="H16" s="443" t="s">
        <v>87</v>
      </c>
      <c r="I16" s="443"/>
      <c r="J16" s="19"/>
    </row>
    <row r="17" spans="1:13" customFormat="1" ht="35.15" customHeight="1" x14ac:dyDescent="0.4">
      <c r="A17" s="445" t="s">
        <v>232</v>
      </c>
      <c r="B17" s="445"/>
      <c r="C17" s="443" t="s">
        <v>87</v>
      </c>
      <c r="D17" s="443"/>
    </row>
    <row r="18" spans="1:13" customFormat="1" ht="12" customHeight="1" x14ac:dyDescent="0.35">
      <c r="A18" s="235" t="s">
        <v>233</v>
      </c>
      <c r="B18" s="19"/>
    </row>
    <row r="19" spans="1:13" customFormat="1" ht="35.25" customHeight="1" x14ac:dyDescent="0.4">
      <c r="A19" s="216" t="s">
        <v>234</v>
      </c>
      <c r="B19" s="216"/>
      <c r="C19" s="443" t="s">
        <v>87</v>
      </c>
      <c r="D19" s="443"/>
    </row>
    <row r="20" spans="1:13" customFormat="1" ht="10" customHeight="1" x14ac:dyDescent="0.35">
      <c r="A20" s="172" t="s">
        <v>233</v>
      </c>
      <c r="B20" s="19"/>
      <c r="C20" s="19"/>
      <c r="D20" s="19"/>
    </row>
    <row r="21" spans="1:13" customFormat="1" ht="10" customHeight="1" x14ac:dyDescent="0.35">
      <c r="A21" s="19"/>
    </row>
    <row r="22" spans="1:13" customFormat="1" ht="35.15" customHeight="1" x14ac:dyDescent="0.4">
      <c r="A22" s="445" t="s">
        <v>235</v>
      </c>
      <c r="B22" s="445"/>
      <c r="C22" s="443" t="s">
        <v>87</v>
      </c>
      <c r="D22" s="443"/>
      <c r="G22" s="168" t="s">
        <v>500</v>
      </c>
      <c r="H22" s="443" t="s">
        <v>87</v>
      </c>
      <c r="I22" s="443"/>
    </row>
    <row r="23" spans="1:13" ht="35.25" customHeight="1" x14ac:dyDescent="0.4">
      <c r="A23" s="172" t="s">
        <v>233</v>
      </c>
      <c r="G23" s="168" t="s">
        <v>499</v>
      </c>
      <c r="H23" s="443"/>
      <c r="I23" s="443"/>
    </row>
    <row r="24" spans="1:13" ht="10" customHeight="1" x14ac:dyDescent="0.35"/>
    <row r="25" spans="1:13" ht="10" customHeight="1" x14ac:dyDescent="0.35"/>
    <row r="26" spans="1:13" customFormat="1" ht="28" customHeight="1" x14ac:dyDescent="0.35">
      <c r="A26" s="19"/>
    </row>
    <row r="27" spans="1:13" ht="14.5" hidden="1" x14ac:dyDescent="0.35"/>
    <row r="28" spans="1:13" ht="14.5" hidden="1" x14ac:dyDescent="0.35"/>
    <row r="29" spans="1:13" ht="14.5" hidden="1" x14ac:dyDescent="0.35"/>
    <row r="30" spans="1:13" ht="15" hidden="1" customHeight="1" x14ac:dyDescent="0.35">
      <c r="A30" s="444"/>
      <c r="B30" s="444"/>
      <c r="C30" s="444"/>
      <c r="D30" s="444"/>
      <c r="E30" s="444"/>
      <c r="F30" s="444"/>
      <c r="G30" s="444"/>
      <c r="H30" s="444"/>
      <c r="I30" s="444"/>
      <c r="J30" s="444"/>
      <c r="K30" s="444"/>
      <c r="L30" s="444"/>
    </row>
    <row r="31" spans="1:13" ht="19.75" customHeight="1" x14ac:dyDescent="0.35">
      <c r="A31" s="28" t="s">
        <v>59</v>
      </c>
      <c r="B31" s="104" t="str">
        <f>Development!A2</f>
        <v>2.0</v>
      </c>
      <c r="C31" s="30"/>
      <c r="D31" s="435"/>
      <c r="E31" s="435"/>
      <c r="F31" s="435"/>
      <c r="G31" s="435"/>
      <c r="H31" s="170"/>
      <c r="I31" s="20"/>
      <c r="J31" s="31"/>
      <c r="K31" s="32" t="s">
        <v>61</v>
      </c>
      <c r="L31" s="33" t="str">
        <f>Development!A4</f>
        <v>6.2.25</v>
      </c>
      <c r="M31" s="20"/>
    </row>
    <row r="32" spans="1:13" ht="14.5" hidden="1" x14ac:dyDescent="0.35"/>
    <row r="33" s="19" customFormat="1" ht="14.5" hidden="1" x14ac:dyDescent="0.35"/>
    <row r="34" s="19" customFormat="1" ht="14.5" hidden="1" x14ac:dyDescent="0.35"/>
    <row r="35" s="19" customFormat="1" ht="14.5" hidden="1" x14ac:dyDescent="0.35"/>
    <row r="36" s="19" customFormat="1" ht="14.5" hidden="1" x14ac:dyDescent="0.35"/>
    <row r="37" s="19" customFormat="1" ht="14.5" hidden="1" x14ac:dyDescent="0.35"/>
    <row r="38" s="19" customFormat="1" ht="14.5" hidden="1" x14ac:dyDescent="0.35"/>
    <row r="39" s="19" customFormat="1" ht="14.5" hidden="1" x14ac:dyDescent="0.35"/>
    <row r="40" s="19" customFormat="1" ht="14.5" hidden="1" x14ac:dyDescent="0.35"/>
    <row r="41" s="19" customFormat="1" ht="14.5" hidden="1" x14ac:dyDescent="0.35"/>
    <row r="42" s="19" customFormat="1" ht="14.5" hidden="1" x14ac:dyDescent="0.35"/>
    <row r="43" s="19" customFormat="1" ht="14.5" hidden="1" x14ac:dyDescent="0.35"/>
    <row r="44" s="19" customFormat="1" ht="14.5" hidden="1" x14ac:dyDescent="0.35"/>
    <row r="45" s="19" customFormat="1" ht="14.5" hidden="1" customHeight="1" x14ac:dyDescent="0.35"/>
    <row r="46" s="19" customFormat="1" ht="14.5" hidden="1" customHeight="1" x14ac:dyDescent="0.35"/>
    <row r="47" s="19" customFormat="1" ht="14.5" hidden="1" customHeight="1" x14ac:dyDescent="0.35"/>
    <row r="48" s="19" customFormat="1" ht="14.5" hidden="1" customHeight="1" x14ac:dyDescent="0.35"/>
    <row r="49" s="19" customFormat="1" ht="14.5" hidden="1" customHeight="1" x14ac:dyDescent="0.35"/>
  </sheetData>
  <sheetProtection algorithmName="SHA-512" hashValue="ACYFoAjErn5xguT3Qd0F0+KoVXP6QFeC9eLKEkNEQnjnaQMScNzUmfZoFInmMlc3q2nj7D+CyEvgyrutTYyOLw==" saltValue="bwICSy51u9rNGeKchs3QrA==" spinCount="100000" sheet="1" objects="1" scenarios="1"/>
  <mergeCells count="28">
    <mergeCell ref="A4:L4"/>
    <mergeCell ref="C17:D17"/>
    <mergeCell ref="H10:I10"/>
    <mergeCell ref="C6:D6"/>
    <mergeCell ref="A6:B6"/>
    <mergeCell ref="A8:B8"/>
    <mergeCell ref="C8:D8"/>
    <mergeCell ref="C10:D10"/>
    <mergeCell ref="H6:I6"/>
    <mergeCell ref="E7:I7"/>
    <mergeCell ref="J10:L10"/>
    <mergeCell ref="A14:B14"/>
    <mergeCell ref="H14:I14"/>
    <mergeCell ref="A12:B12"/>
    <mergeCell ref="C12:D12"/>
    <mergeCell ref="H15:I15"/>
    <mergeCell ref="H8:I8"/>
    <mergeCell ref="D31:G31"/>
    <mergeCell ref="A30:L30"/>
    <mergeCell ref="A10:B10"/>
    <mergeCell ref="A17:B17"/>
    <mergeCell ref="H23:I23"/>
    <mergeCell ref="C22:D22"/>
    <mergeCell ref="A22:B22"/>
    <mergeCell ref="C19:D19"/>
    <mergeCell ref="H22:I22"/>
    <mergeCell ref="H16:I16"/>
    <mergeCell ref="C14:D14"/>
  </mergeCells>
  <conditionalFormatting sqref="A1:I1">
    <cfRule type="cellIs" dxfId="39" priority="48" stopIfTrue="1" operator="equal">
      <formula>"Missing Info"</formula>
    </cfRule>
  </conditionalFormatting>
  <conditionalFormatting sqref="C6">
    <cfRule type="expression" dxfId="38" priority="30">
      <formula>#REF!="Cooling"</formula>
    </cfRule>
  </conditionalFormatting>
  <conditionalFormatting sqref="C8">
    <cfRule type="expression" dxfId="37" priority="27">
      <formula>#REF!="Cooling"</formula>
    </cfRule>
  </conditionalFormatting>
  <conditionalFormatting sqref="C10">
    <cfRule type="expression" dxfId="36" priority="10">
      <formula>#REF!="Cooling"</formula>
    </cfRule>
  </conditionalFormatting>
  <conditionalFormatting sqref="C12">
    <cfRule type="expression" dxfId="35" priority="22">
      <formula>#REF!="Cooling"</formula>
    </cfRule>
  </conditionalFormatting>
  <conditionalFormatting sqref="C14">
    <cfRule type="expression" dxfId="34" priority="15">
      <formula>#REF!="Cooling"</formula>
    </cfRule>
  </conditionalFormatting>
  <conditionalFormatting sqref="C17">
    <cfRule type="expression" dxfId="33" priority="13">
      <formula>#REF!="Cooling"</formula>
    </cfRule>
  </conditionalFormatting>
  <conditionalFormatting sqref="C19">
    <cfRule type="expression" dxfId="32" priority="12">
      <formula>#REF!="Cooling"</formula>
    </cfRule>
  </conditionalFormatting>
  <conditionalFormatting sqref="C22">
    <cfRule type="expression" dxfId="31" priority="11">
      <formula>#REF!="Cooling"</formula>
    </cfRule>
  </conditionalFormatting>
  <conditionalFormatting sqref="E7">
    <cfRule type="expression" dxfId="30" priority="3">
      <formula>$H$6="Select…"</formula>
    </cfRule>
  </conditionalFormatting>
  <conditionalFormatting sqref="F14:I16">
    <cfRule type="expression" dxfId="29" priority="14">
      <formula>IF($C$14="Free",TRUE,FALSE)</formula>
    </cfRule>
  </conditionalFormatting>
  <conditionalFormatting sqref="G23">
    <cfRule type="expression" dxfId="28" priority="4">
      <formula>$H$22&lt;&gt;"Other"</formula>
    </cfRule>
  </conditionalFormatting>
  <conditionalFormatting sqref="G22:I23">
    <cfRule type="expression" dxfId="27" priority="6">
      <formula>IF(OR($C$22="Select…",$C$22="No"),TRUE,FALSE)</formula>
    </cfRule>
  </conditionalFormatting>
  <conditionalFormatting sqref="G22:J25">
    <cfRule type="expression" dxfId="26" priority="2">
      <formula>IF(OR($C$22="no",$C$22="Select…"),TRUE,FALSE)</formula>
    </cfRule>
  </conditionalFormatting>
  <conditionalFormatting sqref="H6">
    <cfRule type="expression" dxfId="25" priority="28">
      <formula>#REF!="Cooling"</formula>
    </cfRule>
  </conditionalFormatting>
  <conditionalFormatting sqref="H8">
    <cfRule type="expression" dxfId="24" priority="9">
      <formula>#REF!="Cooling"</formula>
    </cfRule>
  </conditionalFormatting>
  <conditionalFormatting sqref="H10">
    <cfRule type="expression" dxfId="23" priority="8">
      <formula>#REF!="Cooling"</formula>
    </cfRule>
  </conditionalFormatting>
  <conditionalFormatting sqref="H23:I23">
    <cfRule type="expression" dxfId="22" priority="5">
      <formula>$H$22&lt;&gt;"Other"</formula>
    </cfRule>
  </conditionalFormatting>
  <conditionalFormatting sqref="J10:L10">
    <cfRule type="expression" dxfId="21" priority="72">
      <formula>IF($H$8="DCFC &amp; Level 2",FALSE,TRUE)</formula>
    </cfRule>
  </conditionalFormatting>
  <hyperlinks>
    <hyperlink ref="E7" r:id="rId1" xr:uid="{C58959CE-F343-4E07-B5B6-662382E642CD}"/>
  </hyperlinks>
  <pageMargins left="0.7" right="0.7" top="0.75" bottom="0.75" header="0.3" footer="0.3"/>
  <pageSetup scale="41"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EFC95021-CAF1-4E7F-8C6E-0CDBBD59B281}">
          <x14:formula1>
            <xm:f>References!$A$53:$A$56</xm:f>
          </x14:formula1>
          <xm:sqref>H6:I6</xm:sqref>
        </x14:dataValidation>
        <x14:dataValidation type="list" allowBlank="1" showInputMessage="1" showErrorMessage="1" xr:uid="{EB35421C-65B6-46F6-915F-D340AA6A7A24}">
          <x14:formula1>
            <xm:f>References!$A$4:$A$6</xm:f>
          </x14:formula1>
          <xm:sqref>C12:D12 C17:D17 C19:D19 C22:D22 C10:D10</xm:sqref>
        </x14:dataValidation>
        <x14:dataValidation type="list" allowBlank="1" showInputMessage="1" showErrorMessage="1" xr:uid="{65223D89-A1CB-4FFE-B772-E7B5B257D705}">
          <x14:formula1>
            <xm:f>References!$C$20:$C$23</xm:f>
          </x14:formula1>
          <xm:sqref>H8</xm:sqref>
        </x14:dataValidation>
        <x14:dataValidation type="list" allowBlank="1" showInputMessage="1" showErrorMessage="1" xr:uid="{D469F7B3-C2C2-490A-893D-0E0DB0F48DE1}">
          <x14:formula1>
            <xm:f>References!$C$34:$C$48</xm:f>
          </x14:formula1>
          <xm:sqref>C8:D8</xm:sqref>
        </x14:dataValidation>
        <x14:dataValidation type="list" allowBlank="1" showInputMessage="1" showErrorMessage="1" xr:uid="{B01B0163-9390-4465-B9B3-20BEE2640FDD}">
          <x14:formula1>
            <xm:f>References!$C$26:$C$31</xm:f>
          </x14:formula1>
          <xm:sqref>H14:H16 I15:I16</xm:sqref>
        </x14:dataValidation>
        <x14:dataValidation type="list" allowBlank="1" showInputMessage="1" showErrorMessage="1" xr:uid="{B52E421E-03A5-4740-8BDB-9A4573A0D5B5}">
          <x14:formula1>
            <xm:f>IF($H$8="Level 2",References!$C$56:$C$57,References!$C$51:$C$53)</xm:f>
          </x14:formula1>
          <xm:sqref>H10:I10</xm:sqref>
        </x14:dataValidation>
        <x14:dataValidation type="list" allowBlank="1" showInputMessage="1" showErrorMessage="1" xr:uid="{5BEC6CEA-8C60-4F1C-9830-A18A205B627C}">
          <x14:formula1>
            <xm:f>References!$A$28:$A$31</xm:f>
          </x14:formula1>
          <xm:sqref>C14</xm:sqref>
        </x14:dataValidation>
        <x14:dataValidation type="list" allowBlank="1" showInputMessage="1" showErrorMessage="1" xr:uid="{DD57FCED-9082-49E6-AC90-1885B5087F71}">
          <x14:formula1>
            <xm:f>References!$A$39:$A$41</xm:f>
          </x14:formula1>
          <xm:sqref>C6:D6</xm:sqref>
        </x14:dataValidation>
        <x14:dataValidation type="list" allowBlank="1" showInputMessage="1" showErrorMessage="1" xr:uid="{B6819AF0-6DAD-4D0A-80E3-D951C6C8C575}">
          <x14:formula1>
            <xm:f>References!$A$44:$A$49</xm:f>
          </x14:formula1>
          <xm:sqref>H22:I22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B050"/>
    <pageSetUpPr fitToPage="1"/>
  </sheetPr>
  <dimension ref="A1:M132"/>
  <sheetViews>
    <sheetView showGridLines="0" zoomScaleNormal="100" workbookViewId="0"/>
  </sheetViews>
  <sheetFormatPr defaultColWidth="0" defaultRowHeight="16.5" customHeight="1" zeroHeight="1" x14ac:dyDescent="0.3"/>
  <cols>
    <col min="1" max="1" width="2" style="46" customWidth="1"/>
    <col min="2" max="2" width="5" style="46" customWidth="1"/>
    <col min="3" max="3" width="27.54296875" style="46" customWidth="1"/>
    <col min="4" max="9" width="13.54296875" style="46" customWidth="1"/>
    <col min="10" max="10" width="19.453125" style="46" customWidth="1"/>
    <col min="11" max="11" width="15.1796875" style="46" customWidth="1"/>
    <col min="12" max="12" width="2" style="46" customWidth="1"/>
    <col min="13" max="13" width="0" style="46" hidden="1" customWidth="1"/>
    <col min="14" max="16384" width="8.81640625" style="46" hidden="1"/>
  </cols>
  <sheetData>
    <row r="1" spans="1:12" s="56" customFormat="1" ht="55" customHeight="1" x14ac:dyDescent="0.3">
      <c r="A1" s="227" t="str">
        <f>Development!A3&amp;" Electric Vehicle Make-Ready Program"</f>
        <v>2025 Electric Vehicle Make-Ready Program</v>
      </c>
      <c r="B1" s="222"/>
      <c r="C1" s="227"/>
      <c r="D1" s="227"/>
      <c r="E1" s="227"/>
      <c r="F1" s="227"/>
      <c r="G1" s="227"/>
      <c r="H1" s="265"/>
      <c r="I1" s="265"/>
      <c r="J1" s="265"/>
      <c r="K1" s="265"/>
      <c r="L1" s="265"/>
    </row>
    <row r="2" spans="1:12" s="354" customFormat="1" ht="55" customHeight="1" thickBot="1" x14ac:dyDescent="0.5">
      <c r="A2" s="251" t="str">
        <f>'Customer Information'!A2:H2</f>
        <v>Electric Vehicle Make-Ready Program, Version 2.0</v>
      </c>
      <c r="B2" s="266"/>
      <c r="C2" s="266"/>
      <c r="D2" s="266"/>
      <c r="E2" s="266"/>
      <c r="F2" s="266"/>
      <c r="G2" s="266"/>
      <c r="H2" s="267"/>
      <c r="I2" s="267"/>
      <c r="J2" s="267"/>
      <c r="K2" s="267"/>
      <c r="L2" s="267"/>
    </row>
    <row r="3" spans="1:12" s="62" customFormat="1" ht="31" thickTop="1" thickBot="1" x14ac:dyDescent="0.35">
      <c r="A3" s="355" t="s">
        <v>84</v>
      </c>
      <c r="B3" s="356"/>
      <c r="C3" s="356"/>
      <c r="D3" s="356"/>
      <c r="E3" s="356"/>
      <c r="F3" s="356"/>
      <c r="G3" s="356"/>
      <c r="H3" s="356"/>
      <c r="I3" s="356"/>
      <c r="J3" s="356"/>
      <c r="K3" s="357"/>
      <c r="L3" s="357"/>
    </row>
    <row r="4" spans="1:12" s="56" customFormat="1" ht="18" customHeight="1" thickTop="1" x14ac:dyDescent="0.3">
      <c r="A4" s="147"/>
      <c r="B4" s="46"/>
      <c r="C4" s="46"/>
      <c r="D4" s="46"/>
      <c r="E4" s="46"/>
      <c r="F4" s="46"/>
      <c r="G4" s="46"/>
      <c r="H4" s="46"/>
      <c r="I4" s="46"/>
      <c r="J4" s="46"/>
      <c r="K4" s="46"/>
      <c r="L4" s="46"/>
    </row>
    <row r="5" spans="1:12" s="56" customFormat="1" ht="86.15" customHeight="1" x14ac:dyDescent="0.3">
      <c r="B5" s="254" t="s">
        <v>12</v>
      </c>
      <c r="C5" s="401" t="s">
        <v>686</v>
      </c>
      <c r="D5" s="401"/>
      <c r="E5" s="401"/>
      <c r="F5" s="401"/>
      <c r="G5" s="401"/>
      <c r="H5" s="401"/>
      <c r="I5" s="401"/>
      <c r="J5" s="401"/>
      <c r="K5" s="401"/>
      <c r="L5" s="63"/>
    </row>
    <row r="6" spans="1:12" s="56" customFormat="1" ht="268.5" customHeight="1" x14ac:dyDescent="0.3">
      <c r="B6" s="254" t="s">
        <v>13</v>
      </c>
      <c r="C6" s="450" t="s">
        <v>687</v>
      </c>
      <c r="D6" s="450"/>
      <c r="E6" s="450"/>
      <c r="F6" s="450"/>
      <c r="G6" s="450"/>
      <c r="H6" s="450"/>
      <c r="I6" s="450"/>
      <c r="J6" s="450"/>
      <c r="K6" s="450"/>
      <c r="L6" s="63"/>
    </row>
    <row r="7" spans="1:12" s="56" customFormat="1" ht="55.5" customHeight="1" x14ac:dyDescent="0.3">
      <c r="B7" s="254" t="s">
        <v>14</v>
      </c>
      <c r="C7" s="450" t="s">
        <v>688</v>
      </c>
      <c r="D7" s="450"/>
      <c r="E7" s="450"/>
      <c r="F7" s="450"/>
      <c r="G7" s="450"/>
      <c r="H7" s="450"/>
      <c r="I7" s="450"/>
      <c r="J7" s="450"/>
      <c r="K7" s="450"/>
      <c r="L7" s="63"/>
    </row>
    <row r="8" spans="1:12" s="56" customFormat="1" ht="409.5" customHeight="1" x14ac:dyDescent="0.3">
      <c r="B8" s="254" t="s">
        <v>15</v>
      </c>
      <c r="C8" s="401" t="s">
        <v>689</v>
      </c>
      <c r="D8" s="401"/>
      <c r="E8" s="401"/>
      <c r="F8" s="401"/>
      <c r="G8" s="401"/>
      <c r="H8" s="401"/>
      <c r="I8" s="401"/>
      <c r="J8" s="401"/>
      <c r="K8" s="401"/>
      <c r="L8" s="98"/>
    </row>
    <row r="9" spans="1:12" s="56" customFormat="1" ht="141.75" customHeight="1" x14ac:dyDescent="0.3">
      <c r="B9" s="254"/>
      <c r="C9" s="401"/>
      <c r="D9" s="401"/>
      <c r="E9" s="401"/>
      <c r="F9" s="401"/>
      <c r="G9" s="401"/>
      <c r="H9" s="401"/>
      <c r="I9" s="401"/>
      <c r="J9" s="401"/>
      <c r="K9" s="401"/>
      <c r="L9" s="98"/>
    </row>
    <row r="10" spans="1:12" s="56" customFormat="1" ht="90.75" customHeight="1" x14ac:dyDescent="0.3">
      <c r="B10" s="254" t="s">
        <v>16</v>
      </c>
      <c r="C10" s="454" t="s">
        <v>672</v>
      </c>
      <c r="D10" s="455"/>
      <c r="E10" s="455"/>
      <c r="F10" s="455"/>
      <c r="G10" s="455"/>
      <c r="H10" s="455"/>
      <c r="I10" s="455"/>
      <c r="J10" s="455"/>
      <c r="K10" s="455"/>
      <c r="L10" s="98"/>
    </row>
    <row r="11" spans="1:12" s="56" customFormat="1" ht="409.5" customHeight="1" x14ac:dyDescent="0.3">
      <c r="B11" s="255" t="s">
        <v>17</v>
      </c>
      <c r="C11" s="401" t="s">
        <v>690</v>
      </c>
      <c r="D11" s="401"/>
      <c r="E11" s="401"/>
      <c r="F11" s="401"/>
      <c r="G11" s="401"/>
      <c r="H11" s="401"/>
      <c r="I11" s="401"/>
      <c r="J11" s="401"/>
      <c r="K11" s="401"/>
      <c r="L11" s="98"/>
    </row>
    <row r="12" spans="1:12" s="56" customFormat="1" ht="201.75" customHeight="1" x14ac:dyDescent="0.3">
      <c r="B12" s="255"/>
      <c r="C12" s="401"/>
      <c r="D12" s="401"/>
      <c r="E12" s="401"/>
      <c r="F12" s="401"/>
      <c r="G12" s="401"/>
      <c r="H12" s="401"/>
      <c r="I12" s="401"/>
      <c r="J12" s="401"/>
      <c r="K12" s="401"/>
      <c r="L12" s="98"/>
    </row>
    <row r="13" spans="1:12" s="56" customFormat="1" ht="296.25" customHeight="1" x14ac:dyDescent="0.3">
      <c r="B13" s="254" t="s">
        <v>20</v>
      </c>
      <c r="C13" s="450" t="s">
        <v>691</v>
      </c>
      <c r="D13" s="450"/>
      <c r="E13" s="450"/>
      <c r="F13" s="450"/>
      <c r="G13" s="450"/>
      <c r="H13" s="450"/>
      <c r="I13" s="450"/>
      <c r="J13" s="450"/>
      <c r="K13" s="450"/>
      <c r="L13" s="63"/>
    </row>
    <row r="14" spans="1:12" s="56" customFormat="1" ht="75" customHeight="1" x14ac:dyDescent="0.3">
      <c r="B14" s="254" t="s">
        <v>21</v>
      </c>
      <c r="C14" s="401" t="s">
        <v>692</v>
      </c>
      <c r="D14" s="401"/>
      <c r="E14" s="401"/>
      <c r="F14" s="401"/>
      <c r="G14" s="401"/>
      <c r="H14" s="401"/>
      <c r="I14" s="401"/>
      <c r="J14" s="401"/>
      <c r="K14" s="401"/>
      <c r="L14" s="63"/>
    </row>
    <row r="15" spans="1:12" s="56" customFormat="1" ht="88.5" customHeight="1" x14ac:dyDescent="0.3">
      <c r="B15" s="254" t="s">
        <v>22</v>
      </c>
      <c r="C15" s="401" t="s">
        <v>693</v>
      </c>
      <c r="D15" s="401"/>
      <c r="E15" s="401"/>
      <c r="F15" s="401"/>
      <c r="G15" s="401"/>
      <c r="H15" s="401"/>
      <c r="I15" s="401"/>
      <c r="J15" s="401"/>
      <c r="K15" s="401"/>
      <c r="L15" s="98"/>
    </row>
    <row r="16" spans="1:12" s="56" customFormat="1" ht="298.5" customHeight="1" x14ac:dyDescent="0.3">
      <c r="B16" s="254" t="s">
        <v>23</v>
      </c>
      <c r="C16" s="453" t="s">
        <v>694</v>
      </c>
      <c r="D16" s="401"/>
      <c r="E16" s="401"/>
      <c r="F16" s="401"/>
      <c r="G16" s="401"/>
      <c r="H16" s="401"/>
      <c r="I16" s="401"/>
      <c r="J16" s="401"/>
      <c r="K16" s="401"/>
      <c r="L16" s="98"/>
    </row>
    <row r="17" spans="1:12" s="56" customFormat="1" ht="353.25" customHeight="1" x14ac:dyDescent="0.3">
      <c r="B17" s="254" t="s">
        <v>24</v>
      </c>
      <c r="C17" s="450" t="s">
        <v>695</v>
      </c>
      <c r="D17" s="452"/>
      <c r="E17" s="452"/>
      <c r="F17" s="452"/>
      <c r="G17" s="452"/>
      <c r="H17" s="452"/>
      <c r="I17" s="452"/>
      <c r="J17" s="452"/>
      <c r="K17" s="452"/>
      <c r="L17" s="63"/>
    </row>
    <row r="18" spans="1:12" s="56" customFormat="1" ht="172.5" customHeight="1" x14ac:dyDescent="0.3">
      <c r="B18" s="254" t="s">
        <v>25</v>
      </c>
      <c r="C18" s="401" t="s">
        <v>696</v>
      </c>
      <c r="D18" s="451"/>
      <c r="E18" s="451"/>
      <c r="F18" s="451"/>
      <c r="G18" s="451"/>
      <c r="H18" s="451"/>
      <c r="I18" s="451"/>
      <c r="J18" s="451"/>
      <c r="K18" s="451"/>
      <c r="L18" s="98"/>
    </row>
    <row r="19" spans="1:12" s="56" customFormat="1" ht="331.5" customHeight="1" x14ac:dyDescent="0.3">
      <c r="B19" s="254" t="s">
        <v>26</v>
      </c>
      <c r="C19" s="401" t="s">
        <v>697</v>
      </c>
      <c r="D19" s="401"/>
      <c r="E19" s="401"/>
      <c r="F19" s="401"/>
      <c r="G19" s="401"/>
      <c r="H19" s="401"/>
      <c r="I19" s="401"/>
      <c r="J19" s="401"/>
      <c r="K19" s="401"/>
      <c r="L19" s="98"/>
    </row>
    <row r="20" spans="1:12" s="56" customFormat="1" ht="80.25" customHeight="1" x14ac:dyDescent="0.3">
      <c r="B20" s="254" t="s">
        <v>27</v>
      </c>
      <c r="C20" s="450" t="s">
        <v>698</v>
      </c>
      <c r="D20" s="450"/>
      <c r="E20" s="450"/>
      <c r="F20" s="450"/>
      <c r="G20" s="450"/>
      <c r="H20" s="450"/>
      <c r="I20" s="450"/>
      <c r="J20" s="450"/>
      <c r="K20" s="450"/>
      <c r="L20" s="63"/>
    </row>
    <row r="21" spans="1:12" s="56" customFormat="1" ht="168" customHeight="1" x14ac:dyDescent="0.3">
      <c r="B21" s="255" t="s">
        <v>28</v>
      </c>
      <c r="C21" s="450" t="s">
        <v>699</v>
      </c>
      <c r="D21" s="450"/>
      <c r="E21" s="450"/>
      <c r="F21" s="450"/>
      <c r="G21" s="450"/>
      <c r="H21" s="450"/>
      <c r="I21" s="450"/>
      <c r="J21" s="450"/>
      <c r="K21" s="450"/>
      <c r="L21" s="63"/>
    </row>
    <row r="22" spans="1:12" s="56" customFormat="1" ht="92.15" customHeight="1" x14ac:dyDescent="0.3">
      <c r="B22" s="255" t="s">
        <v>416</v>
      </c>
      <c r="C22" s="450" t="s">
        <v>700</v>
      </c>
      <c r="D22" s="450"/>
      <c r="E22" s="450"/>
      <c r="F22" s="450"/>
      <c r="G22" s="450"/>
      <c r="H22" s="450"/>
      <c r="I22" s="450"/>
      <c r="J22" s="450"/>
      <c r="K22" s="450"/>
      <c r="L22" s="63"/>
    </row>
    <row r="23" spans="1:12" s="56" customFormat="1" ht="228" customHeight="1" x14ac:dyDescent="0.3">
      <c r="B23" s="254" t="s">
        <v>79</v>
      </c>
      <c r="C23" s="453" t="s">
        <v>701</v>
      </c>
      <c r="D23" s="401"/>
      <c r="E23" s="401"/>
      <c r="F23" s="401"/>
      <c r="G23" s="401"/>
      <c r="H23" s="401"/>
      <c r="I23" s="401"/>
      <c r="J23" s="401"/>
      <c r="K23" s="401"/>
      <c r="L23" s="98"/>
    </row>
    <row r="24" spans="1:12" s="56" customFormat="1" ht="132.75" customHeight="1" x14ac:dyDescent="0.3">
      <c r="B24" s="254" t="s">
        <v>83</v>
      </c>
      <c r="C24" s="450" t="s">
        <v>702</v>
      </c>
      <c r="D24" s="450"/>
      <c r="E24" s="450"/>
      <c r="F24" s="450"/>
      <c r="G24" s="450"/>
      <c r="H24" s="450"/>
      <c r="I24" s="450"/>
      <c r="J24" s="450"/>
      <c r="K24" s="450"/>
      <c r="L24" s="98"/>
    </row>
    <row r="25" spans="1:12" s="56" customFormat="1" ht="70.5" customHeight="1" x14ac:dyDescent="0.3">
      <c r="B25" s="254" t="s">
        <v>96</v>
      </c>
      <c r="C25" s="450" t="s">
        <v>703</v>
      </c>
      <c r="D25" s="450"/>
      <c r="E25" s="450"/>
      <c r="F25" s="450"/>
      <c r="G25" s="450"/>
      <c r="H25" s="450"/>
      <c r="I25" s="450"/>
      <c r="J25" s="450"/>
      <c r="K25" s="450"/>
      <c r="L25" s="98"/>
    </row>
    <row r="26" spans="1:12" s="56" customFormat="1" ht="161.25" customHeight="1" x14ac:dyDescent="0.3">
      <c r="B26" s="254" t="s">
        <v>97</v>
      </c>
      <c r="C26" s="401" t="s">
        <v>704</v>
      </c>
      <c r="D26" s="401"/>
      <c r="E26" s="401"/>
      <c r="F26" s="401"/>
      <c r="G26" s="401"/>
      <c r="H26" s="401"/>
      <c r="I26" s="401"/>
      <c r="J26" s="401"/>
      <c r="K26" s="401"/>
      <c r="L26" s="98"/>
    </row>
    <row r="27" spans="1:12" s="56" customFormat="1" ht="136.5" customHeight="1" x14ac:dyDescent="0.3">
      <c r="B27" s="254" t="s">
        <v>246</v>
      </c>
      <c r="C27" s="401" t="s">
        <v>705</v>
      </c>
      <c r="D27" s="401"/>
      <c r="E27" s="401"/>
      <c r="F27" s="401"/>
      <c r="G27" s="401"/>
      <c r="H27" s="401"/>
      <c r="I27" s="401"/>
      <c r="J27" s="401"/>
      <c r="K27" s="401"/>
      <c r="L27" s="98"/>
    </row>
    <row r="28" spans="1:12" ht="16.5" customHeight="1" x14ac:dyDescent="0.3">
      <c r="C28" s="457"/>
      <c r="D28" s="457"/>
      <c r="E28" s="457"/>
      <c r="F28" s="457"/>
      <c r="G28" s="457"/>
      <c r="H28" s="457"/>
      <c r="I28" s="457"/>
      <c r="J28" s="457"/>
    </row>
    <row r="29" spans="1:12" s="56" customFormat="1" ht="18" customHeight="1" x14ac:dyDescent="0.3">
      <c r="A29" s="371"/>
      <c r="B29" s="458" t="s">
        <v>59</v>
      </c>
      <c r="C29" s="458"/>
      <c r="D29" s="104" t="s">
        <v>712</v>
      </c>
      <c r="E29" s="372"/>
      <c r="F29" s="372"/>
      <c r="G29" s="436"/>
      <c r="H29" s="436"/>
      <c r="I29" s="436"/>
      <c r="J29" s="32" t="s">
        <v>61</v>
      </c>
      <c r="K29" s="33" t="str">
        <f>Development!A4</f>
        <v>6.2.25</v>
      </c>
    </row>
    <row r="30" spans="1:12" s="56" customFormat="1" ht="18" customHeight="1" x14ac:dyDescent="0.3">
      <c r="A30" s="64"/>
      <c r="B30" s="98"/>
      <c r="C30" s="98"/>
      <c r="D30" s="98"/>
      <c r="E30" s="98"/>
      <c r="F30" s="98"/>
      <c r="G30" s="98"/>
      <c r="H30" s="98"/>
      <c r="I30" s="98"/>
      <c r="J30" s="98"/>
      <c r="K30" s="98"/>
      <c r="L30" s="98"/>
    </row>
    <row r="31" spans="1:12" s="56" customFormat="1" ht="18" customHeight="1" x14ac:dyDescent="0.3">
      <c r="A31" s="64"/>
      <c r="B31" s="456"/>
      <c r="C31" s="456"/>
      <c r="D31" s="456"/>
      <c r="E31" s="456"/>
      <c r="F31" s="456"/>
      <c r="G31" s="456"/>
      <c r="H31" s="456"/>
      <c r="I31" s="456"/>
      <c r="J31" s="456"/>
      <c r="K31" s="456"/>
      <c r="L31" s="456"/>
    </row>
    <row r="32" spans="1:12" s="56" customFormat="1" ht="18" customHeight="1" x14ac:dyDescent="0.3">
      <c r="A32" s="64"/>
      <c r="B32" s="456"/>
      <c r="C32" s="456"/>
      <c r="D32" s="456"/>
      <c r="E32" s="456"/>
      <c r="F32" s="456"/>
      <c r="G32" s="456"/>
      <c r="H32" s="456"/>
      <c r="I32" s="456"/>
      <c r="J32" s="456"/>
      <c r="K32" s="456"/>
      <c r="L32" s="456"/>
    </row>
    <row r="33" spans="1:13" s="56" customFormat="1" ht="18" customHeight="1" x14ac:dyDescent="0.3">
      <c r="A33" s="65"/>
      <c r="B33" s="98"/>
      <c r="C33" s="98"/>
      <c r="D33" s="98"/>
      <c r="E33" s="98"/>
      <c r="F33" s="98"/>
      <c r="G33" s="98"/>
      <c r="H33" s="98"/>
      <c r="I33" s="98"/>
      <c r="J33" s="98"/>
      <c r="K33" s="98"/>
      <c r="L33" s="98"/>
    </row>
    <row r="34" spans="1:13" s="56" customFormat="1" ht="18" customHeight="1" x14ac:dyDescent="0.3">
      <c r="A34" s="64"/>
      <c r="B34" s="456"/>
      <c r="C34" s="456"/>
      <c r="D34" s="456"/>
      <c r="E34" s="456"/>
      <c r="F34" s="456"/>
      <c r="G34" s="456"/>
      <c r="H34" s="456"/>
      <c r="I34" s="456"/>
      <c r="J34" s="456"/>
      <c r="K34" s="456"/>
      <c r="L34" s="456"/>
    </row>
    <row r="35" spans="1:13" s="56" customFormat="1" ht="18" customHeight="1" x14ac:dyDescent="0.3">
      <c r="A35" s="64"/>
      <c r="B35" s="456"/>
      <c r="C35" s="456"/>
      <c r="D35" s="456"/>
      <c r="E35" s="456"/>
      <c r="F35" s="456"/>
      <c r="G35" s="456"/>
      <c r="H35" s="456"/>
      <c r="I35" s="456"/>
      <c r="J35" s="456"/>
      <c r="K35" s="456"/>
      <c r="L35" s="456"/>
    </row>
    <row r="36" spans="1:13" s="56" customFormat="1" ht="18" customHeight="1" x14ac:dyDescent="0.3">
      <c r="A36" s="64"/>
      <c r="B36" s="98"/>
      <c r="C36" s="98"/>
      <c r="D36" s="98"/>
      <c r="E36" s="98"/>
      <c r="F36" s="98"/>
      <c r="G36" s="98"/>
      <c r="H36" s="98"/>
      <c r="I36" s="98"/>
      <c r="J36" s="98"/>
      <c r="K36" s="98"/>
      <c r="L36" s="98"/>
    </row>
    <row r="37" spans="1:13" s="56" customFormat="1" ht="18" customHeight="1" x14ac:dyDescent="0.3">
      <c r="A37" s="65"/>
      <c r="B37" s="98"/>
      <c r="C37" s="98"/>
      <c r="D37" s="98"/>
      <c r="E37" s="98"/>
      <c r="F37" s="98"/>
      <c r="G37" s="98"/>
      <c r="H37" s="98"/>
      <c r="I37" s="98"/>
      <c r="J37" s="98"/>
      <c r="K37" s="98"/>
      <c r="L37" s="98"/>
    </row>
    <row r="38" spans="1:13" s="56" customFormat="1" ht="18" customHeight="1" x14ac:dyDescent="0.3">
      <c r="A38" s="98"/>
      <c r="B38" s="456"/>
      <c r="C38" s="456"/>
      <c r="D38" s="456"/>
      <c r="E38" s="456"/>
      <c r="F38" s="456"/>
      <c r="G38" s="456"/>
      <c r="H38" s="456"/>
      <c r="I38" s="456"/>
      <c r="J38" s="456"/>
      <c r="K38" s="456"/>
      <c r="L38" s="456"/>
    </row>
    <row r="39" spans="1:13" s="56" customFormat="1" ht="18" customHeight="1" x14ac:dyDescent="0.3">
      <c r="A39" s="65"/>
      <c r="B39" s="98"/>
      <c r="C39" s="98"/>
      <c r="D39" s="98"/>
      <c r="E39" s="98"/>
      <c r="F39" s="98"/>
      <c r="G39" s="98"/>
      <c r="H39" s="98"/>
      <c r="I39" s="98"/>
      <c r="J39" s="98"/>
      <c r="K39" s="98"/>
      <c r="L39" s="98"/>
    </row>
    <row r="40" spans="1:13" s="56" customFormat="1" ht="18" customHeight="1" x14ac:dyDescent="0.3">
      <c r="A40" s="98"/>
      <c r="B40" s="456"/>
      <c r="C40" s="456"/>
      <c r="D40" s="456"/>
      <c r="E40" s="456"/>
      <c r="F40" s="456"/>
      <c r="G40" s="456"/>
      <c r="H40" s="456"/>
      <c r="I40" s="456"/>
      <c r="J40" s="456"/>
      <c r="K40" s="456"/>
      <c r="L40" s="456"/>
    </row>
    <row r="41" spans="1:13" s="56" customFormat="1" ht="18" customHeight="1" x14ac:dyDescent="0.3">
      <c r="A41" s="65"/>
      <c r="B41" s="98"/>
      <c r="C41" s="98"/>
      <c r="D41" s="98"/>
      <c r="E41" s="98"/>
      <c r="F41" s="98"/>
      <c r="G41" s="98"/>
      <c r="H41" s="98"/>
      <c r="I41" s="98"/>
      <c r="J41" s="98"/>
      <c r="K41" s="98"/>
      <c r="L41" s="98"/>
    </row>
    <row r="42" spans="1:13" s="56" customFormat="1" ht="18" customHeight="1" x14ac:dyDescent="0.3">
      <c r="A42" s="98"/>
      <c r="B42" s="456"/>
      <c r="C42" s="456"/>
      <c r="D42" s="456"/>
      <c r="E42" s="456"/>
      <c r="F42" s="456"/>
      <c r="G42" s="456"/>
      <c r="H42" s="456"/>
      <c r="I42" s="456"/>
      <c r="J42" s="456"/>
      <c r="K42" s="456"/>
      <c r="L42" s="456"/>
    </row>
    <row r="43" spans="1:13" s="56" customFormat="1" ht="18" customHeight="1" x14ac:dyDescent="0.3">
      <c r="A43" s="65"/>
      <c r="B43" s="98"/>
      <c r="C43" s="98"/>
      <c r="D43" s="98"/>
      <c r="E43" s="98"/>
      <c r="F43" s="98"/>
      <c r="G43" s="98"/>
      <c r="H43" s="98"/>
      <c r="I43" s="98"/>
      <c r="J43" s="98"/>
      <c r="K43" s="98"/>
      <c r="L43" s="98"/>
    </row>
    <row r="44" spans="1:13" s="56" customFormat="1" ht="18" customHeight="1" x14ac:dyDescent="0.3">
      <c r="A44" s="98"/>
      <c r="B44" s="456"/>
      <c r="C44" s="456"/>
      <c r="D44" s="456"/>
      <c r="E44" s="456"/>
      <c r="F44" s="456"/>
      <c r="G44" s="456"/>
      <c r="H44" s="456"/>
      <c r="I44" s="456"/>
      <c r="J44" s="456"/>
      <c r="K44" s="456"/>
      <c r="L44" s="456"/>
    </row>
    <row r="45" spans="1:13" s="56" customFormat="1" ht="18" customHeight="1" x14ac:dyDescent="0.3">
      <c r="A45" s="65"/>
      <c r="B45" s="98"/>
      <c r="C45" s="98"/>
      <c r="D45" s="98"/>
      <c r="E45" s="98"/>
      <c r="F45" s="98"/>
      <c r="G45" s="98"/>
      <c r="H45" s="98"/>
      <c r="I45" s="98"/>
      <c r="J45" s="98"/>
      <c r="K45" s="98"/>
      <c r="L45" s="98"/>
    </row>
    <row r="46" spans="1:13" s="56" customFormat="1" ht="18" customHeight="1" x14ac:dyDescent="0.3">
      <c r="A46" s="64"/>
      <c r="B46" s="456"/>
      <c r="C46" s="456"/>
      <c r="D46" s="456"/>
      <c r="E46" s="456"/>
      <c r="F46" s="456"/>
      <c r="G46" s="456"/>
      <c r="H46" s="456"/>
      <c r="I46" s="456"/>
      <c r="J46" s="456"/>
      <c r="K46" s="456"/>
      <c r="L46" s="456"/>
    </row>
    <row r="47" spans="1:13" s="55" customFormat="1" ht="18" customHeight="1" x14ac:dyDescent="0.3">
      <c r="A47" s="64"/>
      <c r="B47" s="98"/>
      <c r="C47" s="98"/>
      <c r="D47" s="98"/>
      <c r="E47" s="98"/>
      <c r="F47" s="98"/>
      <c r="G47" s="98"/>
      <c r="H47" s="98"/>
      <c r="I47" s="98"/>
      <c r="J47" s="98"/>
      <c r="K47" s="98"/>
      <c r="L47" s="98"/>
      <c r="M47" s="66"/>
    </row>
    <row r="48" spans="1:13" s="55" customFormat="1" ht="18" customHeight="1" x14ac:dyDescent="0.3">
      <c r="A48" s="65"/>
      <c r="B48" s="98"/>
      <c r="C48" s="98"/>
      <c r="D48" s="98"/>
      <c r="E48" s="98"/>
      <c r="F48" s="98"/>
      <c r="G48" s="98"/>
      <c r="H48" s="98"/>
      <c r="I48" s="98"/>
      <c r="J48" s="98"/>
      <c r="K48" s="98"/>
      <c r="L48" s="98"/>
      <c r="M48" s="66"/>
    </row>
    <row r="49" spans="1:13" s="55" customFormat="1" ht="18" customHeight="1" x14ac:dyDescent="0.3">
      <c r="A49" s="98"/>
      <c r="B49" s="98"/>
      <c r="C49" s="98"/>
      <c r="D49" s="98"/>
      <c r="E49" s="98"/>
      <c r="F49" s="98"/>
      <c r="G49" s="98"/>
      <c r="H49" s="98"/>
      <c r="I49" s="98"/>
      <c r="J49" s="98"/>
      <c r="K49" s="98"/>
      <c r="L49" s="98"/>
      <c r="M49" s="66"/>
    </row>
    <row r="50" spans="1:13" s="55" customFormat="1" ht="18" customHeight="1" x14ac:dyDescent="0.3">
      <c r="A50" s="98"/>
      <c r="B50" s="456"/>
      <c r="C50" s="456"/>
      <c r="D50" s="456"/>
      <c r="E50" s="456"/>
      <c r="F50" s="456"/>
      <c r="G50" s="456"/>
      <c r="H50" s="456"/>
      <c r="I50" s="456"/>
      <c r="J50" s="456"/>
      <c r="K50" s="456"/>
      <c r="L50" s="456"/>
      <c r="M50" s="66"/>
    </row>
    <row r="51" spans="1:13" s="55" customFormat="1" ht="18" customHeight="1" x14ac:dyDescent="0.3">
      <c r="A51" s="65"/>
      <c r="B51" s="98"/>
      <c r="C51" s="98"/>
      <c r="D51" s="98"/>
      <c r="E51" s="98"/>
      <c r="F51" s="98"/>
      <c r="G51" s="98"/>
      <c r="H51" s="98"/>
      <c r="I51" s="98"/>
      <c r="J51" s="98"/>
      <c r="K51" s="98"/>
      <c r="L51" s="98"/>
      <c r="M51" s="66"/>
    </row>
    <row r="52" spans="1:13" s="55" customFormat="1" ht="18" customHeight="1" x14ac:dyDescent="0.3">
      <c r="A52" s="64"/>
      <c r="B52" s="456"/>
      <c r="C52" s="456"/>
      <c r="D52" s="456"/>
      <c r="E52" s="456"/>
      <c r="F52" s="456"/>
      <c r="G52" s="456"/>
      <c r="H52" s="456"/>
      <c r="I52" s="456"/>
      <c r="J52" s="456"/>
      <c r="K52" s="456"/>
      <c r="L52" s="456"/>
      <c r="M52" s="66"/>
    </row>
    <row r="53" spans="1:13" s="55" customFormat="1" ht="18" customHeight="1" x14ac:dyDescent="0.3">
      <c r="A53" s="64"/>
      <c r="B53" s="456"/>
      <c r="C53" s="456"/>
      <c r="D53" s="456"/>
      <c r="E53" s="456"/>
      <c r="F53" s="456"/>
      <c r="G53" s="456"/>
      <c r="H53" s="456"/>
      <c r="I53" s="456"/>
      <c r="J53" s="456"/>
      <c r="K53" s="456"/>
      <c r="L53" s="456"/>
      <c r="M53" s="66"/>
    </row>
    <row r="54" spans="1:13" s="55" customFormat="1" ht="18" customHeight="1" x14ac:dyDescent="0.3">
      <c r="A54" s="64"/>
      <c r="B54" s="456"/>
      <c r="C54" s="456"/>
      <c r="D54" s="456"/>
      <c r="E54" s="456"/>
      <c r="F54" s="456"/>
      <c r="G54" s="456"/>
      <c r="H54" s="456"/>
      <c r="I54" s="456"/>
      <c r="J54" s="456"/>
      <c r="K54" s="456"/>
      <c r="L54" s="456"/>
      <c r="M54" s="66"/>
    </row>
    <row r="55" spans="1:13" s="55" customFormat="1" ht="18" customHeight="1" x14ac:dyDescent="0.3">
      <c r="A55" s="65"/>
      <c r="B55" s="98"/>
      <c r="C55" s="98"/>
      <c r="D55" s="98"/>
      <c r="E55" s="98"/>
      <c r="F55" s="98"/>
      <c r="G55" s="98"/>
      <c r="H55" s="98"/>
      <c r="I55" s="98"/>
      <c r="J55" s="98"/>
      <c r="K55" s="98"/>
      <c r="L55" s="98"/>
      <c r="M55" s="66"/>
    </row>
    <row r="56" spans="1:13" s="55" customFormat="1" ht="18" customHeight="1" x14ac:dyDescent="0.3">
      <c r="A56" s="98"/>
      <c r="B56" s="98"/>
      <c r="C56" s="98"/>
      <c r="D56" s="98"/>
      <c r="E56" s="98"/>
      <c r="F56" s="98"/>
      <c r="G56" s="98"/>
      <c r="H56" s="98"/>
      <c r="I56" s="98"/>
      <c r="J56" s="98"/>
      <c r="K56" s="98"/>
      <c r="L56" s="98"/>
      <c r="M56" s="66"/>
    </row>
    <row r="57" spans="1:13" s="55" customFormat="1" ht="18" customHeight="1" x14ac:dyDescent="0.3">
      <c r="A57" s="65"/>
      <c r="B57" s="98"/>
      <c r="C57" s="98"/>
      <c r="D57" s="98"/>
      <c r="E57" s="98"/>
      <c r="F57" s="98"/>
      <c r="G57" s="98"/>
      <c r="H57" s="98"/>
      <c r="I57" s="98"/>
      <c r="J57" s="98"/>
      <c r="K57" s="98"/>
      <c r="L57" s="98"/>
      <c r="M57" s="66"/>
    </row>
    <row r="58" spans="1:13" s="55" customFormat="1" ht="18" customHeight="1" x14ac:dyDescent="0.3">
      <c r="A58" s="98"/>
      <c r="B58" s="456"/>
      <c r="C58" s="456"/>
      <c r="D58" s="456"/>
      <c r="E58" s="456"/>
      <c r="F58" s="456"/>
      <c r="G58" s="456"/>
      <c r="H58" s="456"/>
      <c r="I58" s="456"/>
      <c r="J58" s="456"/>
      <c r="K58" s="456"/>
      <c r="L58" s="456"/>
      <c r="M58" s="66"/>
    </row>
    <row r="59" spans="1:13" s="55" customFormat="1" ht="18" customHeight="1" x14ac:dyDescent="0.3">
      <c r="A59" s="65"/>
      <c r="B59" s="98"/>
      <c r="C59" s="98"/>
      <c r="D59" s="98"/>
      <c r="E59" s="98"/>
      <c r="F59" s="98"/>
      <c r="G59" s="98"/>
      <c r="H59" s="98"/>
      <c r="I59" s="98"/>
      <c r="J59" s="98"/>
      <c r="K59" s="98"/>
      <c r="L59" s="98"/>
      <c r="M59" s="66"/>
    </row>
    <row r="60" spans="1:13" s="55" customFormat="1" ht="18" customHeight="1" x14ac:dyDescent="0.3">
      <c r="A60" s="98"/>
      <c r="B60" s="456"/>
      <c r="C60" s="456"/>
      <c r="D60" s="456"/>
      <c r="E60" s="456"/>
      <c r="F60" s="456"/>
      <c r="G60" s="456"/>
      <c r="H60" s="456"/>
      <c r="I60" s="456"/>
      <c r="J60" s="456"/>
      <c r="K60" s="456"/>
      <c r="L60" s="456"/>
      <c r="M60" s="66"/>
    </row>
    <row r="61" spans="1:13" s="55" customFormat="1" ht="18" customHeight="1" x14ac:dyDescent="0.3">
      <c r="A61" s="65"/>
      <c r="B61" s="98"/>
      <c r="C61" s="98"/>
      <c r="D61" s="98"/>
      <c r="E61" s="98"/>
      <c r="F61" s="98"/>
      <c r="G61" s="98"/>
      <c r="H61" s="98"/>
      <c r="I61" s="98"/>
      <c r="J61" s="98"/>
      <c r="K61" s="98"/>
      <c r="L61" s="98"/>
      <c r="M61" s="66"/>
    </row>
    <row r="62" spans="1:13" s="55" customFormat="1" ht="18" customHeight="1" x14ac:dyDescent="0.3">
      <c r="A62" s="98"/>
      <c r="B62" s="456"/>
      <c r="C62" s="456"/>
      <c r="D62" s="456"/>
      <c r="E62" s="456"/>
      <c r="F62" s="456"/>
      <c r="G62" s="456"/>
      <c r="H62" s="456"/>
      <c r="I62" s="456"/>
      <c r="J62" s="456"/>
      <c r="K62" s="456"/>
      <c r="L62" s="456"/>
      <c r="M62" s="66"/>
    </row>
    <row r="63" spans="1:13" s="55" customFormat="1" ht="18" customHeight="1" x14ac:dyDescent="0.3">
      <c r="A63" s="98"/>
      <c r="B63" s="456"/>
      <c r="C63" s="456"/>
      <c r="D63" s="456"/>
      <c r="E63" s="456"/>
      <c r="F63" s="456"/>
      <c r="G63" s="456"/>
      <c r="H63" s="456"/>
      <c r="I63" s="456"/>
      <c r="J63" s="456"/>
      <c r="K63" s="456"/>
      <c r="L63" s="456"/>
      <c r="M63" s="66"/>
    </row>
    <row r="64" spans="1:13" s="55" customFormat="1" ht="18" customHeight="1" x14ac:dyDescent="0.3">
      <c r="A64" s="65"/>
      <c r="B64" s="98"/>
      <c r="C64" s="98"/>
      <c r="D64" s="98"/>
      <c r="E64" s="98"/>
      <c r="F64" s="98"/>
      <c r="G64" s="98"/>
      <c r="H64" s="98"/>
      <c r="I64" s="98"/>
      <c r="J64" s="98"/>
      <c r="K64" s="98"/>
      <c r="L64" s="98"/>
      <c r="M64" s="66"/>
    </row>
    <row r="65" spans="1:13" s="55" customFormat="1" ht="18" customHeight="1" x14ac:dyDescent="0.3">
      <c r="A65" s="64"/>
      <c r="B65" s="459"/>
      <c r="C65" s="459"/>
      <c r="D65" s="459"/>
      <c r="E65" s="459"/>
      <c r="F65" s="459"/>
      <c r="G65" s="459"/>
      <c r="H65" s="459"/>
      <c r="I65" s="459"/>
      <c r="J65" s="459"/>
      <c r="K65" s="459"/>
      <c r="L65" s="459"/>
      <c r="M65" s="66"/>
    </row>
    <row r="66" spans="1:13" s="55" customFormat="1" ht="18" customHeight="1" x14ac:dyDescent="0.3">
      <c r="A66" s="64"/>
      <c r="B66" s="456"/>
      <c r="C66" s="456"/>
      <c r="D66" s="456"/>
      <c r="E66" s="456"/>
      <c r="F66" s="456"/>
      <c r="G66" s="456"/>
      <c r="H66" s="456"/>
      <c r="I66" s="456"/>
      <c r="J66" s="456"/>
      <c r="K66" s="456"/>
      <c r="L66" s="456"/>
      <c r="M66" s="66"/>
    </row>
    <row r="67" spans="1:13" s="55" customFormat="1" ht="18" customHeight="1" x14ac:dyDescent="0.3">
      <c r="A67" s="65"/>
      <c r="B67" s="98"/>
      <c r="C67" s="98"/>
      <c r="D67" s="98"/>
      <c r="E67" s="98"/>
      <c r="F67" s="98"/>
      <c r="G67" s="98"/>
      <c r="H67" s="98"/>
      <c r="I67" s="98"/>
      <c r="J67" s="98"/>
      <c r="K67" s="98"/>
      <c r="L67" s="98"/>
      <c r="M67" s="66"/>
    </row>
    <row r="68" spans="1:13" s="55" customFormat="1" ht="18" customHeight="1" x14ac:dyDescent="0.3">
      <c r="A68" s="98"/>
      <c r="B68" s="456"/>
      <c r="C68" s="456"/>
      <c r="D68" s="456"/>
      <c r="E68" s="456"/>
      <c r="F68" s="456"/>
      <c r="G68" s="456"/>
      <c r="H68" s="456"/>
      <c r="I68" s="456"/>
      <c r="J68" s="456"/>
      <c r="K68" s="456"/>
      <c r="L68" s="456"/>
      <c r="M68" s="66"/>
    </row>
    <row r="69" spans="1:13" s="55" customFormat="1" ht="18" customHeight="1" x14ac:dyDescent="0.3">
      <c r="A69" s="65"/>
      <c r="B69" s="98"/>
      <c r="C69" s="98"/>
      <c r="D69" s="98"/>
      <c r="E69" s="98"/>
      <c r="F69" s="98"/>
      <c r="G69" s="98"/>
      <c r="H69" s="98"/>
      <c r="I69" s="98"/>
      <c r="J69" s="98"/>
      <c r="K69" s="98"/>
      <c r="L69" s="98"/>
      <c r="M69" s="66"/>
    </row>
    <row r="70" spans="1:13" s="55" customFormat="1" ht="18" customHeight="1" x14ac:dyDescent="0.3">
      <c r="A70" s="98"/>
      <c r="B70" s="456"/>
      <c r="C70" s="456"/>
      <c r="D70" s="456"/>
      <c r="E70" s="456"/>
      <c r="F70" s="456"/>
      <c r="G70" s="456"/>
      <c r="H70" s="456"/>
      <c r="I70" s="456"/>
      <c r="J70" s="456"/>
      <c r="K70" s="456"/>
      <c r="L70" s="456"/>
      <c r="M70" s="66"/>
    </row>
    <row r="71" spans="1:13" s="55" customFormat="1" ht="18" customHeight="1" x14ac:dyDescent="0.3">
      <c r="A71" s="65"/>
      <c r="B71" s="98"/>
      <c r="C71" s="98"/>
      <c r="D71" s="98"/>
      <c r="E71" s="98"/>
      <c r="F71" s="98"/>
      <c r="G71" s="98"/>
      <c r="H71" s="98"/>
      <c r="I71" s="98"/>
      <c r="J71" s="98"/>
      <c r="K71" s="98"/>
      <c r="L71" s="98"/>
      <c r="M71" s="66"/>
    </row>
    <row r="72" spans="1:13" s="55" customFormat="1" ht="18" customHeight="1" x14ac:dyDescent="0.3">
      <c r="A72" s="98"/>
      <c r="B72" s="98"/>
      <c r="C72" s="98"/>
      <c r="D72" s="98"/>
      <c r="E72" s="98"/>
      <c r="F72" s="98"/>
      <c r="G72" s="98"/>
      <c r="H72" s="98"/>
      <c r="I72" s="98"/>
      <c r="J72" s="98"/>
      <c r="K72" s="98"/>
      <c r="L72" s="98"/>
      <c r="M72" s="66"/>
    </row>
    <row r="73" spans="1:13" s="55" customFormat="1" ht="18" customHeight="1" x14ac:dyDescent="0.3">
      <c r="A73" s="65"/>
      <c r="B73" s="98"/>
      <c r="C73" s="98"/>
      <c r="D73" s="98"/>
      <c r="E73" s="98"/>
      <c r="F73" s="98"/>
      <c r="G73" s="98"/>
      <c r="H73" s="98"/>
      <c r="I73" s="98"/>
      <c r="J73" s="98"/>
      <c r="K73" s="98"/>
      <c r="L73" s="98"/>
      <c r="M73" s="66"/>
    </row>
    <row r="74" spans="1:13" s="55" customFormat="1" ht="18" customHeight="1" x14ac:dyDescent="0.3">
      <c r="A74" s="98"/>
      <c r="B74" s="456"/>
      <c r="C74" s="456"/>
      <c r="D74" s="456"/>
      <c r="E74" s="456"/>
      <c r="F74" s="456"/>
      <c r="G74" s="456"/>
      <c r="H74" s="456"/>
      <c r="I74" s="456"/>
      <c r="J74" s="456"/>
      <c r="K74" s="456"/>
      <c r="L74" s="456"/>
      <c r="M74" s="66"/>
    </row>
    <row r="75" spans="1:13" s="55" customFormat="1" ht="18" customHeight="1" x14ac:dyDescent="0.3">
      <c r="A75" s="65"/>
      <c r="B75" s="98"/>
      <c r="C75" s="98"/>
      <c r="D75" s="98"/>
      <c r="E75" s="98"/>
      <c r="F75" s="98"/>
      <c r="G75" s="98"/>
      <c r="H75" s="98"/>
      <c r="I75" s="98"/>
      <c r="J75" s="98"/>
      <c r="K75" s="98"/>
      <c r="L75" s="98"/>
      <c r="M75" s="66"/>
    </row>
    <row r="76" spans="1:13" s="55" customFormat="1" ht="18" customHeight="1" x14ac:dyDescent="0.3">
      <c r="A76" s="64"/>
      <c r="B76" s="459"/>
      <c r="C76" s="459"/>
      <c r="D76" s="459"/>
      <c r="E76" s="459"/>
      <c r="F76" s="459"/>
      <c r="G76" s="459"/>
      <c r="H76" s="459"/>
      <c r="I76" s="459"/>
      <c r="J76" s="459"/>
      <c r="K76" s="459"/>
      <c r="L76" s="459"/>
      <c r="M76" s="66"/>
    </row>
    <row r="77" spans="1:13" s="55" customFormat="1" ht="18" customHeight="1" x14ac:dyDescent="0.3">
      <c r="A77" s="64"/>
      <c r="B77" s="456"/>
      <c r="C77" s="456"/>
      <c r="D77" s="456"/>
      <c r="E77" s="456"/>
      <c r="F77" s="456"/>
      <c r="G77" s="456"/>
      <c r="H77" s="456"/>
      <c r="I77" s="456"/>
      <c r="J77" s="456"/>
      <c r="K77" s="456"/>
      <c r="L77" s="456"/>
      <c r="M77" s="66"/>
    </row>
    <row r="78" spans="1:13" s="55" customFormat="1" ht="14" x14ac:dyDescent="0.3">
      <c r="A78" s="64"/>
      <c r="B78" s="456"/>
      <c r="C78" s="456"/>
      <c r="D78" s="456"/>
      <c r="E78" s="456"/>
      <c r="F78" s="456"/>
      <c r="G78" s="456"/>
      <c r="H78" s="456"/>
      <c r="I78" s="456"/>
      <c r="J78" s="456"/>
      <c r="K78" s="456"/>
      <c r="L78" s="456"/>
      <c r="M78" s="66"/>
    </row>
    <row r="79" spans="1:13" s="55" customFormat="1" ht="14" x14ac:dyDescent="0.3">
      <c r="M79" s="66"/>
    </row>
    <row r="80" spans="1:13" s="55" customFormat="1" ht="14" x14ac:dyDescent="0.3">
      <c r="M80" s="66"/>
    </row>
    <row r="81" spans="13:13" s="55" customFormat="1" ht="14" x14ac:dyDescent="0.3">
      <c r="M81" s="66"/>
    </row>
    <row r="82" spans="13:13" s="55" customFormat="1" ht="14" x14ac:dyDescent="0.3">
      <c r="M82" s="66"/>
    </row>
    <row r="83" spans="13:13" s="55" customFormat="1" ht="14" x14ac:dyDescent="0.3">
      <c r="M83" s="66"/>
    </row>
    <row r="84" spans="13:13" s="55" customFormat="1" ht="14" x14ac:dyDescent="0.3">
      <c r="M84" s="66"/>
    </row>
    <row r="85" spans="13:13" s="55" customFormat="1" ht="14" x14ac:dyDescent="0.3">
      <c r="M85" s="66"/>
    </row>
    <row r="86" spans="13:13" ht="14" x14ac:dyDescent="0.3">
      <c r="M86" s="67"/>
    </row>
    <row r="87" spans="13:13" ht="14" x14ac:dyDescent="0.3">
      <c r="M87" s="67"/>
    </row>
    <row r="88" spans="13:13" ht="14" x14ac:dyDescent="0.3">
      <c r="M88" s="67"/>
    </row>
    <row r="89" spans="13:13" ht="14" x14ac:dyDescent="0.3">
      <c r="M89" s="67"/>
    </row>
    <row r="90" spans="13:13" ht="14" x14ac:dyDescent="0.3">
      <c r="M90" s="67"/>
    </row>
    <row r="91" spans="13:13" ht="14" x14ac:dyDescent="0.3">
      <c r="M91" s="67"/>
    </row>
    <row r="92" spans="13:13" ht="14" x14ac:dyDescent="0.3">
      <c r="M92" s="67"/>
    </row>
    <row r="93" spans="13:13" ht="14" x14ac:dyDescent="0.3">
      <c r="M93" s="67"/>
    </row>
    <row r="94" spans="13:13" ht="14" x14ac:dyDescent="0.3">
      <c r="M94" s="67"/>
    </row>
    <row r="95" spans="13:13" ht="14" x14ac:dyDescent="0.3">
      <c r="M95" s="67"/>
    </row>
    <row r="96" spans="13:13" ht="14" x14ac:dyDescent="0.3">
      <c r="M96" s="67"/>
    </row>
    <row r="97" spans="13:13" ht="14" x14ac:dyDescent="0.3">
      <c r="M97" s="67"/>
    </row>
    <row r="98" spans="13:13" ht="14" x14ac:dyDescent="0.3">
      <c r="M98" s="67"/>
    </row>
    <row r="99" spans="13:13" ht="14" x14ac:dyDescent="0.3">
      <c r="M99" s="67"/>
    </row>
    <row r="100" spans="13:13" ht="14" x14ac:dyDescent="0.3">
      <c r="M100" s="67"/>
    </row>
    <row r="101" spans="13:13" ht="14" x14ac:dyDescent="0.3">
      <c r="M101" s="67"/>
    </row>
    <row r="102" spans="13:13" ht="14" x14ac:dyDescent="0.3">
      <c r="M102" s="67"/>
    </row>
    <row r="103" spans="13:13" ht="14" x14ac:dyDescent="0.3">
      <c r="M103" s="67"/>
    </row>
    <row r="104" spans="13:13" ht="14" x14ac:dyDescent="0.3">
      <c r="M104" s="67"/>
    </row>
    <row r="105" spans="13:13" ht="14" x14ac:dyDescent="0.3">
      <c r="M105" s="67"/>
    </row>
    <row r="106" spans="13:13" ht="14" x14ac:dyDescent="0.3">
      <c r="M106" s="67"/>
    </row>
    <row r="107" spans="13:13" ht="16.5" customHeight="1" x14ac:dyDescent="0.3"/>
    <row r="108" spans="13:13" ht="16.5" customHeight="1" x14ac:dyDescent="0.3"/>
    <row r="109" spans="13:13" ht="16.5" customHeight="1" x14ac:dyDescent="0.3"/>
    <row r="110" spans="13:13" ht="16.5" customHeight="1" x14ac:dyDescent="0.3"/>
    <row r="111" spans="13:13" ht="16.5" customHeight="1" x14ac:dyDescent="0.3"/>
    <row r="112" spans="13:13" ht="16.5" customHeight="1" x14ac:dyDescent="0.3"/>
    <row r="113" ht="16.5" customHeight="1" x14ac:dyDescent="0.3"/>
    <row r="114" ht="16.5" customHeight="1" x14ac:dyDescent="0.3"/>
    <row r="115" ht="16.5" customHeight="1" x14ac:dyDescent="0.3"/>
    <row r="116" ht="16.5" customHeight="1" x14ac:dyDescent="0.3"/>
    <row r="117" ht="16.5" customHeight="1" x14ac:dyDescent="0.3"/>
    <row r="118" ht="16.5" customHeight="1" x14ac:dyDescent="0.3"/>
    <row r="119" ht="16.5" customHeight="1" x14ac:dyDescent="0.3"/>
    <row r="123" ht="16.5" customHeight="1" x14ac:dyDescent="0.3"/>
    <row r="124" ht="16.5" customHeight="1" x14ac:dyDescent="0.3"/>
    <row r="125" ht="16.5" customHeight="1" x14ac:dyDescent="0.3"/>
    <row r="126" ht="16.5" customHeight="1" x14ac:dyDescent="0.3"/>
    <row r="127" ht="16.5" customHeight="1" x14ac:dyDescent="0.3"/>
    <row r="128" ht="16.5" customHeight="1" x14ac:dyDescent="0.3"/>
    <row r="129" ht="16.5" customHeight="1" x14ac:dyDescent="0.3"/>
    <row r="130" ht="16.5" customHeight="1" x14ac:dyDescent="0.3"/>
    <row r="131" ht="16.5" customHeight="1" x14ac:dyDescent="0.3"/>
    <row r="132" ht="16.5" customHeight="1" x14ac:dyDescent="0.3"/>
  </sheetData>
  <sheetProtection algorithmName="SHA-512" hashValue="xVc66sgDcpBE6gOjGMPJvTMEvcq6QxiINoBQ6nVcb61anqE1UqzmnvNnhFEvDciyJQJnEOqsfbw5cRoyl5djjw==" saltValue="GsT37Tt9SD0ZgssCGRHwVQ==" spinCount="100000" sheet="1" objects="1" scenarios="1"/>
  <mergeCells count="49">
    <mergeCell ref="B60:L60"/>
    <mergeCell ref="B76:L76"/>
    <mergeCell ref="B77:L77"/>
    <mergeCell ref="B62:L62"/>
    <mergeCell ref="B38:L38"/>
    <mergeCell ref="B40:L40"/>
    <mergeCell ref="B53:L53"/>
    <mergeCell ref="B54:L54"/>
    <mergeCell ref="B58:L58"/>
    <mergeCell ref="B50:L50"/>
    <mergeCell ref="B52:L52"/>
    <mergeCell ref="B46:L46"/>
    <mergeCell ref="B42:L42"/>
    <mergeCell ref="B44:L44"/>
    <mergeCell ref="B78:L78"/>
    <mergeCell ref="B63:L63"/>
    <mergeCell ref="B65:L65"/>
    <mergeCell ref="B66:L66"/>
    <mergeCell ref="B68:L68"/>
    <mergeCell ref="B70:L70"/>
    <mergeCell ref="B74:L74"/>
    <mergeCell ref="C22:K22"/>
    <mergeCell ref="C23:K23"/>
    <mergeCell ref="C24:K24"/>
    <mergeCell ref="B31:L31"/>
    <mergeCell ref="G29:I29"/>
    <mergeCell ref="B35:L35"/>
    <mergeCell ref="C25:K25"/>
    <mergeCell ref="C28:J28"/>
    <mergeCell ref="B29:C29"/>
    <mergeCell ref="B32:L32"/>
    <mergeCell ref="B34:L34"/>
    <mergeCell ref="C26:K26"/>
    <mergeCell ref="C27:K27"/>
    <mergeCell ref="C5:K5"/>
    <mergeCell ref="C6:K6"/>
    <mergeCell ref="C16:K16"/>
    <mergeCell ref="C7:K7"/>
    <mergeCell ref="C13:K13"/>
    <mergeCell ref="C8:K9"/>
    <mergeCell ref="C10:K10"/>
    <mergeCell ref="C14:K14"/>
    <mergeCell ref="C15:K15"/>
    <mergeCell ref="C11:K12"/>
    <mergeCell ref="C21:K21"/>
    <mergeCell ref="C20:K20"/>
    <mergeCell ref="C18:K18"/>
    <mergeCell ref="C17:K17"/>
    <mergeCell ref="C19:K19"/>
  </mergeCells>
  <pageMargins left="0.25" right="0.25" top="0.25" bottom="0.25" header="0" footer="0"/>
  <pageSetup scale="16"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ignoredErrors>
    <ignoredError sqref="D2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A356-7023-4C3A-BC9C-D455B958BBE4}">
  <sheetPr codeName="Sheet40">
    <tabColor rgb="FF00B050"/>
  </sheetPr>
  <dimension ref="A1:IV34"/>
  <sheetViews>
    <sheetView showGridLines="0" zoomScaleNormal="100" workbookViewId="0"/>
  </sheetViews>
  <sheetFormatPr defaultColWidth="0" defaultRowHeight="0" customHeight="1" zeroHeight="1" x14ac:dyDescent="0.3"/>
  <cols>
    <col min="1" max="1" width="4.54296875" style="70" customWidth="1"/>
    <col min="2" max="3" width="11.453125" style="46" customWidth="1"/>
    <col min="4" max="4" width="18.81640625" style="46" customWidth="1"/>
    <col min="5" max="5" width="14.54296875" style="46" customWidth="1"/>
    <col min="6" max="6" width="13.81640625" style="46" customWidth="1"/>
    <col min="7" max="7" width="42" style="46" customWidth="1"/>
    <col min="8" max="11" width="11.453125" style="46" customWidth="1"/>
    <col min="12" max="12" width="17.1796875" style="46" customWidth="1"/>
    <col min="13" max="16384" width="0" style="46" hidden="1"/>
  </cols>
  <sheetData>
    <row r="1" spans="1:256" s="55" customFormat="1" ht="55" customHeight="1" x14ac:dyDescent="0.65">
      <c r="A1" s="227" t="str">
        <f>Development!$A$3&amp;" Electric Vehicle Make-Ready Program"</f>
        <v>2025 Electric Vehicle Make-Ready Program</v>
      </c>
      <c r="B1" s="227"/>
      <c r="C1" s="223"/>
      <c r="D1" s="223"/>
      <c r="E1" s="223"/>
      <c r="F1" s="223"/>
      <c r="G1" s="223"/>
      <c r="H1" s="225"/>
      <c r="I1" s="225"/>
      <c r="J1" s="225"/>
      <c r="K1" s="225"/>
      <c r="L1" s="225"/>
      <c r="M1" s="3"/>
      <c r="N1" s="3"/>
      <c r="O1" s="3"/>
      <c r="P1" s="3"/>
      <c r="Q1" s="3"/>
      <c r="R1" s="3"/>
      <c r="S1" s="3"/>
      <c r="V1" s="462"/>
      <c r="W1" s="462"/>
      <c r="X1" s="462"/>
      <c r="Y1" s="462"/>
      <c r="Z1" s="462"/>
      <c r="AA1" s="462"/>
      <c r="AB1" s="462"/>
      <c r="AC1" s="462"/>
      <c r="AD1" s="462"/>
      <c r="AE1" s="462"/>
      <c r="AF1" s="462"/>
      <c r="AG1" s="462"/>
      <c r="AH1" s="462"/>
      <c r="AI1" s="462"/>
      <c r="AJ1" s="462"/>
      <c r="AK1" s="462"/>
      <c r="AL1" s="462"/>
      <c r="AM1" s="462"/>
      <c r="AN1" s="462"/>
      <c r="AO1" s="462"/>
      <c r="AP1" s="462"/>
      <c r="AQ1" s="462"/>
      <c r="AR1" s="462"/>
      <c r="AS1" s="462"/>
      <c r="AT1" s="462"/>
      <c r="AU1" s="462"/>
      <c r="AV1" s="462"/>
      <c r="AW1" s="462"/>
      <c r="AX1" s="462"/>
      <c r="AY1" s="462"/>
      <c r="AZ1" s="462"/>
      <c r="BA1" s="462"/>
      <c r="BB1" s="462"/>
      <c r="BC1" s="462"/>
      <c r="BD1" s="462"/>
      <c r="BE1" s="462"/>
      <c r="BF1" s="462"/>
      <c r="BG1" s="462"/>
      <c r="BH1" s="462"/>
      <c r="BI1" s="462"/>
      <c r="BJ1" s="462"/>
      <c r="BK1" s="462"/>
      <c r="BL1" s="462"/>
      <c r="BM1" s="462"/>
      <c r="BN1" s="462"/>
      <c r="BO1" s="462"/>
      <c r="BP1" s="462"/>
      <c r="BQ1" s="462"/>
      <c r="BR1" s="462"/>
      <c r="BS1" s="462"/>
      <c r="BT1" s="462"/>
      <c r="BU1" s="462"/>
      <c r="BV1" s="462"/>
      <c r="BW1" s="462"/>
      <c r="BX1" s="462"/>
      <c r="BY1" s="462"/>
      <c r="BZ1" s="462"/>
      <c r="CA1" s="462"/>
      <c r="CB1" s="462"/>
      <c r="CC1" s="462"/>
      <c r="CD1" s="462"/>
      <c r="CE1" s="462"/>
      <c r="CF1" s="462"/>
      <c r="CG1" s="462"/>
      <c r="CH1" s="462"/>
      <c r="CI1" s="462"/>
      <c r="CJ1" s="462"/>
      <c r="CK1" s="462"/>
      <c r="CL1" s="462"/>
      <c r="CM1" s="462"/>
      <c r="CN1" s="462"/>
      <c r="CO1" s="462"/>
      <c r="CP1" s="462"/>
      <c r="CQ1" s="462"/>
      <c r="CR1" s="462"/>
      <c r="CS1" s="462"/>
      <c r="CT1" s="462"/>
      <c r="CU1" s="462"/>
      <c r="CV1" s="462"/>
      <c r="CW1" s="462"/>
      <c r="CX1" s="462"/>
      <c r="CY1" s="462"/>
      <c r="CZ1" s="462"/>
      <c r="DA1" s="462"/>
      <c r="DB1" s="462"/>
      <c r="DC1" s="462"/>
      <c r="DD1" s="462"/>
      <c r="DE1" s="462"/>
      <c r="DF1" s="462"/>
      <c r="DG1" s="462"/>
      <c r="DH1" s="462"/>
      <c r="DI1" s="462"/>
      <c r="DJ1" s="462"/>
      <c r="DK1" s="462"/>
      <c r="DL1" s="462"/>
      <c r="DM1" s="462"/>
      <c r="DN1" s="462"/>
      <c r="DO1" s="462"/>
      <c r="DP1" s="462"/>
      <c r="DQ1" s="462"/>
      <c r="DR1" s="462"/>
      <c r="DS1" s="462"/>
      <c r="DT1" s="462"/>
      <c r="DU1" s="462"/>
      <c r="DV1" s="462"/>
      <c r="DW1" s="462"/>
      <c r="DX1" s="462"/>
      <c r="DY1" s="462"/>
      <c r="DZ1" s="462"/>
      <c r="EA1" s="462"/>
      <c r="EB1" s="462"/>
      <c r="EC1" s="462"/>
      <c r="ED1" s="462"/>
      <c r="EE1" s="462"/>
      <c r="EF1" s="462"/>
      <c r="EG1" s="462"/>
      <c r="EH1" s="462"/>
      <c r="EI1" s="462"/>
      <c r="EJ1" s="462"/>
      <c r="EK1" s="462"/>
      <c r="EL1" s="462"/>
      <c r="EM1" s="462"/>
      <c r="EN1" s="462"/>
      <c r="EO1" s="462"/>
      <c r="EP1" s="462"/>
      <c r="EQ1" s="462"/>
      <c r="ER1" s="462"/>
      <c r="ES1" s="462"/>
      <c r="ET1" s="462"/>
      <c r="EU1" s="462"/>
      <c r="EV1" s="462"/>
      <c r="EW1" s="462"/>
      <c r="EX1" s="462"/>
      <c r="EY1" s="462"/>
      <c r="EZ1" s="462"/>
      <c r="FA1" s="462"/>
      <c r="FB1" s="462"/>
      <c r="FC1" s="462"/>
      <c r="FD1" s="462"/>
      <c r="FE1" s="462"/>
      <c r="FF1" s="462"/>
      <c r="FG1" s="462"/>
      <c r="FH1" s="462"/>
      <c r="FI1" s="462"/>
      <c r="FJ1" s="462"/>
      <c r="FK1" s="462"/>
      <c r="FL1" s="462"/>
      <c r="FM1" s="462"/>
      <c r="FN1" s="462"/>
      <c r="FO1" s="462"/>
      <c r="FP1" s="462"/>
      <c r="FQ1" s="462"/>
      <c r="FR1" s="462"/>
      <c r="FS1" s="462"/>
      <c r="FT1" s="462"/>
      <c r="FU1" s="462"/>
      <c r="FV1" s="462"/>
      <c r="FW1" s="462"/>
      <c r="FX1" s="462"/>
      <c r="FY1" s="462"/>
      <c r="FZ1" s="462"/>
      <c r="GA1" s="462"/>
      <c r="GB1" s="462"/>
      <c r="GC1" s="462"/>
      <c r="GD1" s="462"/>
      <c r="GE1" s="462"/>
      <c r="GF1" s="462"/>
      <c r="GG1" s="462"/>
      <c r="GH1" s="462"/>
      <c r="GI1" s="462"/>
      <c r="GJ1" s="462"/>
      <c r="GK1" s="462"/>
      <c r="GL1" s="462"/>
      <c r="GM1" s="462"/>
      <c r="GN1" s="462"/>
      <c r="GO1" s="462"/>
      <c r="GP1" s="462"/>
      <c r="GQ1" s="462"/>
      <c r="GR1" s="462"/>
      <c r="GS1" s="462"/>
      <c r="GT1" s="462"/>
      <c r="GU1" s="462"/>
      <c r="GV1" s="462"/>
      <c r="GW1" s="462"/>
      <c r="GX1" s="462"/>
      <c r="GY1" s="462"/>
      <c r="GZ1" s="462"/>
      <c r="HA1" s="462"/>
      <c r="HB1" s="462"/>
      <c r="HC1" s="462"/>
      <c r="HD1" s="462"/>
      <c r="HE1" s="462"/>
      <c r="HF1" s="462"/>
      <c r="HG1" s="462"/>
      <c r="HH1" s="462"/>
      <c r="HI1" s="462"/>
      <c r="HJ1" s="462"/>
      <c r="HK1" s="462"/>
      <c r="HL1" s="462"/>
      <c r="HM1" s="462"/>
      <c r="HN1" s="462"/>
      <c r="HO1" s="462"/>
      <c r="HP1" s="462"/>
      <c r="HQ1" s="462"/>
      <c r="HR1" s="462"/>
      <c r="HS1" s="462"/>
      <c r="HT1" s="462"/>
      <c r="HU1" s="462"/>
      <c r="HV1" s="462"/>
      <c r="HW1" s="462"/>
      <c r="HX1" s="462"/>
      <c r="HY1" s="462"/>
      <c r="HZ1" s="462"/>
      <c r="IA1" s="462"/>
      <c r="IB1" s="462"/>
      <c r="IC1" s="462"/>
      <c r="ID1" s="462"/>
      <c r="IE1" s="462"/>
      <c r="IF1" s="462"/>
      <c r="IG1" s="462"/>
      <c r="IH1" s="462"/>
      <c r="II1" s="462"/>
      <c r="IJ1" s="462"/>
      <c r="IK1" s="462"/>
      <c r="IL1" s="462"/>
      <c r="IM1" s="462"/>
      <c r="IN1" s="462"/>
      <c r="IO1" s="462"/>
      <c r="IP1" s="462"/>
      <c r="IQ1" s="462"/>
      <c r="IR1" s="462"/>
      <c r="IS1" s="462"/>
      <c r="IT1" s="462"/>
      <c r="IU1" s="462"/>
      <c r="IV1" s="462"/>
    </row>
    <row r="2" spans="1:256" s="55" customFormat="1" ht="55" customHeight="1" thickBot="1" x14ac:dyDescent="0.35">
      <c r="A2" s="224" t="str">
        <f>'Customer Information'!A2:H2</f>
        <v>Electric Vehicle Make-Ready Program, Version 2.0</v>
      </c>
      <c r="B2" s="223"/>
      <c r="C2" s="228"/>
      <c r="D2" s="223"/>
      <c r="E2" s="223"/>
      <c r="F2" s="223"/>
      <c r="G2" s="223"/>
      <c r="H2" s="225"/>
      <c r="I2" s="225"/>
      <c r="J2" s="225"/>
      <c r="K2" s="225"/>
      <c r="L2" s="225"/>
      <c r="M2" s="4"/>
      <c r="N2" s="4"/>
      <c r="O2" s="4"/>
      <c r="P2" s="4"/>
      <c r="Q2" s="4"/>
      <c r="R2" s="4"/>
      <c r="S2" s="4"/>
      <c r="T2" s="69"/>
      <c r="U2" s="69"/>
      <c r="V2" s="465"/>
      <c r="W2" s="465"/>
      <c r="X2" s="465"/>
      <c r="Y2" s="465"/>
      <c r="Z2" s="465"/>
      <c r="AA2" s="465"/>
      <c r="AB2" s="465"/>
      <c r="AC2" s="465"/>
      <c r="AD2" s="465"/>
      <c r="AE2" s="465"/>
      <c r="AF2" s="465"/>
      <c r="AG2" s="465"/>
      <c r="AH2" s="465"/>
      <c r="AI2" s="465"/>
      <c r="AJ2" s="465"/>
      <c r="AK2" s="465"/>
      <c r="AL2" s="465"/>
      <c r="AM2" s="465"/>
      <c r="AN2" s="465"/>
      <c r="AO2" s="465"/>
      <c r="AP2" s="465"/>
      <c r="AQ2" s="465"/>
      <c r="AR2" s="465"/>
      <c r="AS2" s="465"/>
      <c r="AT2" s="465"/>
      <c r="AU2" s="465"/>
      <c r="AV2" s="465"/>
      <c r="AW2" s="465"/>
      <c r="AX2" s="465"/>
      <c r="AY2" s="465"/>
      <c r="AZ2" s="465"/>
      <c r="BA2" s="465"/>
      <c r="BB2" s="465"/>
      <c r="BC2" s="465"/>
      <c r="BD2" s="465"/>
      <c r="BE2" s="465"/>
      <c r="BF2" s="465"/>
      <c r="BG2" s="465"/>
      <c r="BH2" s="465"/>
      <c r="BI2" s="465"/>
      <c r="BJ2" s="465"/>
      <c r="BK2" s="465"/>
      <c r="BL2" s="465"/>
      <c r="BM2" s="465"/>
      <c r="BN2" s="465"/>
      <c r="BO2" s="465"/>
      <c r="BP2" s="465"/>
      <c r="BQ2" s="465"/>
      <c r="BR2" s="465"/>
      <c r="BS2" s="465"/>
      <c r="BT2" s="465"/>
      <c r="BU2" s="465"/>
      <c r="BV2" s="465"/>
      <c r="BW2" s="465"/>
      <c r="BX2" s="465"/>
      <c r="BY2" s="465"/>
      <c r="BZ2" s="465"/>
      <c r="CA2" s="465"/>
      <c r="CB2" s="465"/>
      <c r="CC2" s="465"/>
      <c r="CD2" s="465"/>
      <c r="CE2" s="465"/>
      <c r="CF2" s="465"/>
      <c r="CG2" s="465"/>
      <c r="CH2" s="465"/>
      <c r="CI2" s="465"/>
      <c r="CJ2" s="465"/>
      <c r="CK2" s="465"/>
      <c r="CL2" s="465"/>
      <c r="CM2" s="465"/>
      <c r="CN2" s="465"/>
      <c r="CO2" s="465"/>
      <c r="CP2" s="465"/>
      <c r="CQ2" s="465"/>
      <c r="CR2" s="465"/>
      <c r="CS2" s="465"/>
      <c r="CT2" s="465"/>
      <c r="CU2" s="465"/>
      <c r="CV2" s="465"/>
      <c r="CW2" s="465"/>
      <c r="CX2" s="465"/>
      <c r="CY2" s="465"/>
      <c r="CZ2" s="465"/>
      <c r="DA2" s="465"/>
      <c r="DB2" s="465"/>
      <c r="DC2" s="465"/>
      <c r="DD2" s="465"/>
      <c r="DE2" s="465"/>
      <c r="DF2" s="465"/>
      <c r="DG2" s="465"/>
      <c r="DH2" s="465"/>
      <c r="DI2" s="465"/>
      <c r="DJ2" s="465"/>
      <c r="DK2" s="465"/>
      <c r="DL2" s="465"/>
      <c r="DM2" s="465"/>
      <c r="DN2" s="465"/>
      <c r="DO2" s="465"/>
      <c r="DP2" s="465"/>
      <c r="DQ2" s="465"/>
      <c r="DR2" s="465"/>
      <c r="DS2" s="465"/>
      <c r="DT2" s="465"/>
      <c r="DU2" s="465"/>
      <c r="DV2" s="465"/>
      <c r="DW2" s="465"/>
      <c r="DX2" s="465"/>
      <c r="DY2" s="465"/>
      <c r="DZ2" s="465"/>
      <c r="EA2" s="465"/>
      <c r="EB2" s="465"/>
      <c r="EC2" s="465"/>
      <c r="ED2" s="465"/>
      <c r="EE2" s="465"/>
      <c r="EF2" s="465"/>
      <c r="EG2" s="465"/>
      <c r="EH2" s="465"/>
      <c r="EI2" s="465"/>
      <c r="EJ2" s="465"/>
      <c r="EK2" s="465"/>
      <c r="EL2" s="465"/>
      <c r="EM2" s="465"/>
      <c r="EN2" s="465"/>
      <c r="EO2" s="465"/>
      <c r="EP2" s="465"/>
      <c r="EQ2" s="465"/>
      <c r="ER2" s="465"/>
      <c r="ES2" s="465"/>
      <c r="ET2" s="465"/>
      <c r="EU2" s="465"/>
      <c r="EV2" s="465"/>
      <c r="EW2" s="465"/>
      <c r="EX2" s="465"/>
      <c r="EY2" s="465"/>
      <c r="EZ2" s="465"/>
      <c r="FA2" s="465"/>
      <c r="FB2" s="465"/>
      <c r="FC2" s="465"/>
      <c r="FD2" s="465"/>
      <c r="FE2" s="465"/>
      <c r="FF2" s="465"/>
      <c r="FG2" s="465"/>
      <c r="FH2" s="465"/>
      <c r="FI2" s="465"/>
      <c r="FJ2" s="465"/>
      <c r="FK2" s="465"/>
      <c r="FL2" s="465"/>
      <c r="FM2" s="465"/>
      <c r="FN2" s="465"/>
      <c r="FO2" s="465"/>
      <c r="FP2" s="465"/>
      <c r="FQ2" s="465"/>
      <c r="FR2" s="465"/>
      <c r="FS2" s="465"/>
      <c r="FT2" s="465"/>
      <c r="FU2" s="465"/>
      <c r="FV2" s="465"/>
      <c r="FW2" s="465"/>
      <c r="FX2" s="465"/>
      <c r="FY2" s="465"/>
      <c r="FZ2" s="465"/>
      <c r="GA2" s="465"/>
      <c r="GB2" s="465"/>
      <c r="GC2" s="465"/>
      <c r="GD2" s="465"/>
      <c r="GE2" s="465"/>
      <c r="GF2" s="465"/>
      <c r="GG2" s="465"/>
      <c r="GH2" s="465"/>
      <c r="GI2" s="465"/>
      <c r="GJ2" s="465"/>
      <c r="GK2" s="465"/>
      <c r="GL2" s="465"/>
      <c r="GM2" s="465"/>
      <c r="GN2" s="465"/>
      <c r="GO2" s="465"/>
      <c r="GP2" s="465"/>
      <c r="GQ2" s="465"/>
      <c r="GR2" s="465"/>
      <c r="GS2" s="465"/>
      <c r="GT2" s="465"/>
      <c r="GU2" s="465"/>
      <c r="GV2" s="465"/>
      <c r="GW2" s="465"/>
      <c r="GX2" s="465"/>
      <c r="GY2" s="465"/>
      <c r="GZ2" s="465"/>
      <c r="HA2" s="465"/>
      <c r="HB2" s="465"/>
      <c r="HC2" s="465"/>
      <c r="HD2" s="465"/>
      <c r="HE2" s="465"/>
      <c r="HF2" s="465"/>
      <c r="HG2" s="465"/>
      <c r="HH2" s="465"/>
      <c r="HI2" s="465"/>
      <c r="HJ2" s="465"/>
      <c r="HK2" s="465"/>
      <c r="HL2" s="465"/>
      <c r="HM2" s="465"/>
      <c r="HN2" s="465"/>
      <c r="HO2" s="465"/>
      <c r="HP2" s="465"/>
      <c r="HQ2" s="465"/>
      <c r="HR2" s="465"/>
      <c r="HS2" s="465"/>
      <c r="HT2" s="465"/>
      <c r="HU2" s="465"/>
      <c r="HV2" s="465"/>
      <c r="HW2" s="465"/>
      <c r="HX2" s="465"/>
      <c r="HY2" s="465"/>
      <c r="HZ2" s="465"/>
      <c r="IA2" s="465"/>
      <c r="IB2" s="465"/>
      <c r="IC2" s="465"/>
      <c r="ID2" s="465"/>
      <c r="IE2" s="465"/>
      <c r="IF2" s="465"/>
      <c r="IG2" s="465"/>
      <c r="IH2" s="465"/>
      <c r="II2" s="465"/>
      <c r="IJ2" s="465"/>
      <c r="IK2" s="465"/>
      <c r="IL2" s="465"/>
      <c r="IM2" s="465"/>
      <c r="IN2" s="465"/>
      <c r="IO2" s="465"/>
      <c r="IP2" s="465"/>
      <c r="IQ2" s="465"/>
      <c r="IR2" s="465"/>
      <c r="IS2" s="465"/>
      <c r="IT2" s="465"/>
      <c r="IU2" s="465"/>
      <c r="IV2" s="465"/>
    </row>
    <row r="3" spans="1:256" s="55" customFormat="1" ht="17.5" customHeight="1" thickTop="1" x14ac:dyDescent="0.3">
      <c r="A3" s="147"/>
      <c r="B3" s="147"/>
      <c r="C3" s="147"/>
      <c r="D3" s="147"/>
      <c r="E3" s="147"/>
      <c r="F3" s="147"/>
      <c r="G3" s="147"/>
      <c r="H3" s="147"/>
      <c r="I3" s="147"/>
      <c r="J3" s="147"/>
      <c r="K3" s="147"/>
      <c r="L3" s="147"/>
      <c r="M3" s="4"/>
      <c r="N3" s="4"/>
      <c r="O3" s="4"/>
      <c r="P3" s="4"/>
      <c r="Q3" s="4"/>
      <c r="R3" s="4"/>
      <c r="S3" s="4"/>
      <c r="T3" s="69"/>
      <c r="U3" s="69"/>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row>
    <row r="4" spans="1:256" s="91" customFormat="1" ht="18.5" thickBot="1" x14ac:dyDescent="0.4">
      <c r="A4" s="92" t="s">
        <v>244</v>
      </c>
      <c r="B4" s="92"/>
      <c r="C4" s="156"/>
      <c r="D4" s="156"/>
      <c r="E4" s="156"/>
      <c r="F4" s="156"/>
      <c r="G4" s="156"/>
      <c r="H4" s="156"/>
      <c r="I4" s="156"/>
      <c r="J4" s="156"/>
      <c r="K4" s="156"/>
      <c r="L4" s="156"/>
      <c r="M4" s="90"/>
      <c r="N4" s="90"/>
      <c r="O4" s="90"/>
    </row>
    <row r="5" spans="1:256" s="101" customFormat="1" ht="67.5" hidden="1" customHeight="1" x14ac:dyDescent="0.35">
      <c r="A5" s="99" t="s">
        <v>18</v>
      </c>
      <c r="B5" s="463" t="s">
        <v>247</v>
      </c>
      <c r="C5" s="463"/>
      <c r="D5" s="463"/>
      <c r="E5" s="463"/>
      <c r="F5" s="463"/>
      <c r="G5" s="463"/>
      <c r="H5" s="463"/>
      <c r="I5" s="463"/>
      <c r="J5" s="463"/>
      <c r="K5" s="176"/>
      <c r="L5" s="176"/>
      <c r="M5" s="100"/>
      <c r="N5" s="100"/>
      <c r="O5" s="100"/>
    </row>
    <row r="6" spans="1:256" s="101" customFormat="1" ht="55" hidden="1" customHeight="1" x14ac:dyDescent="0.35">
      <c r="A6" s="99" t="s">
        <v>18</v>
      </c>
      <c r="B6" s="464" t="s">
        <v>248</v>
      </c>
      <c r="C6" s="464"/>
      <c r="D6" s="464"/>
      <c r="E6" s="464"/>
      <c r="F6" s="464"/>
      <c r="G6" s="464"/>
      <c r="H6" s="464"/>
      <c r="I6" s="464"/>
      <c r="J6" s="464"/>
      <c r="K6" s="176"/>
      <c r="L6" s="176"/>
      <c r="M6" s="100"/>
      <c r="N6" s="100"/>
      <c r="O6" s="100"/>
    </row>
    <row r="7" spans="1:256" s="101" customFormat="1" ht="33" customHeight="1" x14ac:dyDescent="0.3">
      <c r="A7" s="74" t="s">
        <v>18</v>
      </c>
      <c r="B7" s="401" t="s">
        <v>603</v>
      </c>
      <c r="C7" s="401"/>
      <c r="D7" s="401"/>
      <c r="E7" s="401"/>
      <c r="F7" s="401"/>
      <c r="G7" s="401"/>
      <c r="H7" s="401"/>
      <c r="I7" s="175"/>
      <c r="J7" s="175"/>
      <c r="K7" s="176"/>
      <c r="L7" s="176"/>
      <c r="M7" s="55"/>
      <c r="N7" s="55"/>
      <c r="O7" s="55"/>
    </row>
    <row r="8" spans="1:256" s="101" customFormat="1" ht="24" customHeight="1" x14ac:dyDescent="0.3">
      <c r="A8" s="74" t="s">
        <v>18</v>
      </c>
      <c r="B8" s="401" t="s">
        <v>604</v>
      </c>
      <c r="C8" s="401"/>
      <c r="D8" s="401"/>
      <c r="E8" s="401"/>
      <c r="F8" s="401"/>
      <c r="G8" s="401"/>
      <c r="H8" s="401"/>
      <c r="I8" s="175"/>
      <c r="J8" s="175"/>
      <c r="K8" s="176"/>
      <c r="L8" s="176"/>
      <c r="M8" s="55"/>
      <c r="N8" s="55"/>
      <c r="O8" s="55"/>
    </row>
    <row r="9" spans="1:256" s="101" customFormat="1" ht="22" customHeight="1" x14ac:dyDescent="0.3">
      <c r="A9" s="74" t="s">
        <v>18</v>
      </c>
      <c r="B9" s="401" t="s">
        <v>605</v>
      </c>
      <c r="C9" s="401"/>
      <c r="D9" s="401"/>
      <c r="E9" s="401"/>
      <c r="F9" s="401"/>
      <c r="G9" s="401"/>
      <c r="H9" s="175"/>
      <c r="I9" s="175"/>
      <c r="J9" s="175"/>
      <c r="K9" s="176"/>
      <c r="L9" s="176"/>
      <c r="M9" s="55"/>
      <c r="N9" s="55"/>
      <c r="O9" s="55"/>
    </row>
    <row r="10" spans="1:256" s="101" customFormat="1" ht="26.5" customHeight="1" x14ac:dyDescent="0.3">
      <c r="A10" s="74" t="s">
        <v>18</v>
      </c>
      <c r="B10" s="401" t="s">
        <v>606</v>
      </c>
      <c r="C10" s="401"/>
      <c r="D10" s="401"/>
      <c r="E10" s="401"/>
      <c r="F10" s="401"/>
      <c r="G10" s="401"/>
      <c r="H10" s="401"/>
      <c r="I10" s="102"/>
      <c r="J10" s="102"/>
      <c r="K10" s="71"/>
      <c r="L10" s="71"/>
      <c r="M10" s="55"/>
      <c r="N10" s="55"/>
      <c r="O10" s="55"/>
    </row>
    <row r="11" spans="1:256" s="55" customFormat="1" ht="34" customHeight="1" x14ac:dyDescent="0.3">
      <c r="A11" s="74" t="s">
        <v>18</v>
      </c>
      <c r="B11" s="401" t="s">
        <v>607</v>
      </c>
      <c r="C11" s="401"/>
      <c r="D11" s="401"/>
      <c r="E11" s="401"/>
      <c r="F11" s="401"/>
      <c r="G11" s="401"/>
      <c r="H11" s="401"/>
      <c r="I11" s="401"/>
      <c r="J11" s="401"/>
      <c r="K11" s="401"/>
      <c r="L11" s="401"/>
    </row>
    <row r="12" spans="1:256" s="40" customFormat="1" ht="114" customHeight="1" x14ac:dyDescent="0.3">
      <c r="A12" s="309" t="s">
        <v>18</v>
      </c>
      <c r="B12" s="461" t="s">
        <v>608</v>
      </c>
      <c r="C12" s="401"/>
      <c r="D12" s="401"/>
      <c r="E12" s="401"/>
      <c r="F12" s="401"/>
      <c r="G12" s="401"/>
      <c r="H12" s="401"/>
      <c r="I12" s="401"/>
      <c r="J12" s="401"/>
      <c r="K12" s="401"/>
      <c r="L12" s="401"/>
      <c r="M12" s="46"/>
      <c r="N12" s="46"/>
      <c r="O12" s="46"/>
    </row>
    <row r="13" spans="1:256" s="101" customFormat="1" ht="35.5" customHeight="1" x14ac:dyDescent="0.3">
      <c r="A13" s="74" t="s">
        <v>18</v>
      </c>
      <c r="B13" s="401" t="s">
        <v>609</v>
      </c>
      <c r="C13" s="401"/>
      <c r="D13" s="401"/>
      <c r="E13" s="401"/>
      <c r="F13" s="401"/>
      <c r="G13" s="401"/>
      <c r="H13" s="401"/>
      <c r="I13" s="401"/>
      <c r="J13" s="401"/>
      <c r="K13" s="401"/>
      <c r="L13" s="401"/>
      <c r="M13" s="55"/>
      <c r="N13" s="55"/>
      <c r="O13" s="55"/>
    </row>
    <row r="14" spans="1:256" s="101" customFormat="1" ht="61.5" customHeight="1" x14ac:dyDescent="0.3">
      <c r="A14" s="74" t="s">
        <v>18</v>
      </c>
      <c r="B14" s="401" t="s">
        <v>610</v>
      </c>
      <c r="C14" s="401"/>
      <c r="D14" s="401"/>
      <c r="E14" s="401"/>
      <c r="F14" s="401"/>
      <c r="G14" s="401"/>
      <c r="H14" s="401"/>
      <c r="I14" s="401"/>
      <c r="J14" s="401"/>
      <c r="K14" s="401"/>
      <c r="L14" s="401"/>
      <c r="M14" s="55"/>
      <c r="N14" s="55"/>
      <c r="O14" s="55"/>
    </row>
    <row r="15" spans="1:256" s="72" customFormat="1" ht="120" customHeight="1" x14ac:dyDescent="0.3">
      <c r="A15" s="73" t="s">
        <v>18</v>
      </c>
      <c r="B15" s="461" t="s">
        <v>611</v>
      </c>
      <c r="C15" s="401"/>
      <c r="D15" s="401"/>
      <c r="E15" s="401"/>
      <c r="F15" s="401"/>
      <c r="G15" s="401"/>
      <c r="H15" s="401"/>
      <c r="I15" s="401"/>
      <c r="J15" s="401"/>
      <c r="K15" s="401"/>
      <c r="L15" s="401"/>
      <c r="M15" s="46"/>
      <c r="N15" s="46"/>
      <c r="O15" s="46"/>
    </row>
    <row r="16" spans="1:256" s="72" customFormat="1" ht="33" customHeight="1" x14ac:dyDescent="0.3">
      <c r="A16" s="73" t="s">
        <v>18</v>
      </c>
      <c r="B16" s="401" t="s">
        <v>612</v>
      </c>
      <c r="C16" s="401"/>
      <c r="D16" s="401"/>
      <c r="E16" s="401"/>
      <c r="F16" s="401"/>
      <c r="G16" s="401"/>
      <c r="H16" s="401"/>
      <c r="I16" s="401"/>
      <c r="J16" s="401"/>
      <c r="K16" s="401"/>
      <c r="L16" s="401"/>
      <c r="M16" s="46"/>
      <c r="N16" s="46"/>
      <c r="O16" s="46"/>
    </row>
    <row r="17" spans="1:15" s="72" customFormat="1" ht="22.5" customHeight="1" x14ac:dyDescent="0.3">
      <c r="A17" s="73" t="s">
        <v>18</v>
      </c>
      <c r="B17" s="401" t="s">
        <v>613</v>
      </c>
      <c r="C17" s="401"/>
      <c r="D17" s="401"/>
      <c r="E17" s="401"/>
      <c r="F17" s="401"/>
      <c r="G17" s="401"/>
      <c r="H17" s="401"/>
      <c r="I17" s="401"/>
      <c r="J17" s="401"/>
      <c r="K17" s="401"/>
      <c r="L17" s="401"/>
      <c r="M17" s="46"/>
      <c r="N17" s="46"/>
      <c r="O17" s="46"/>
    </row>
    <row r="18" spans="1:15" s="72" customFormat="1" ht="162" customHeight="1" x14ac:dyDescent="0.3">
      <c r="A18" s="73" t="s">
        <v>18</v>
      </c>
      <c r="B18" s="461" t="s">
        <v>614</v>
      </c>
      <c r="C18" s="401"/>
      <c r="D18" s="401"/>
      <c r="E18" s="401"/>
      <c r="F18" s="401"/>
      <c r="G18" s="401"/>
      <c r="H18" s="401"/>
      <c r="I18" s="401"/>
      <c r="J18" s="401"/>
      <c r="K18" s="401"/>
      <c r="L18" s="401"/>
      <c r="M18" s="46"/>
      <c r="N18" s="46"/>
      <c r="O18" s="46"/>
    </row>
    <row r="19" spans="1:15" s="72" customFormat="1" ht="33" customHeight="1" x14ac:dyDescent="0.3">
      <c r="A19" s="73" t="s">
        <v>18</v>
      </c>
      <c r="B19" s="401" t="s">
        <v>615</v>
      </c>
      <c r="C19" s="401"/>
      <c r="D19" s="401"/>
      <c r="E19" s="401"/>
      <c r="F19" s="401"/>
      <c r="G19" s="401"/>
      <c r="H19" s="401"/>
      <c r="I19" s="401"/>
      <c r="J19" s="401"/>
      <c r="K19" s="401"/>
      <c r="L19" s="401"/>
      <c r="M19" s="46"/>
      <c r="N19" s="46"/>
      <c r="O19" s="46"/>
    </row>
    <row r="20" spans="1:15" s="72" customFormat="1" ht="30.65" customHeight="1" x14ac:dyDescent="0.3">
      <c r="A20" s="73" t="s">
        <v>18</v>
      </c>
      <c r="B20" s="401" t="s">
        <v>616</v>
      </c>
      <c r="C20" s="401"/>
      <c r="D20" s="401"/>
      <c r="E20" s="401"/>
      <c r="F20" s="401"/>
      <c r="G20" s="401"/>
      <c r="H20" s="401"/>
      <c r="I20" s="401"/>
      <c r="J20" s="401"/>
      <c r="K20" s="401"/>
      <c r="L20" s="401"/>
      <c r="M20" s="46"/>
      <c r="N20" s="46"/>
      <c r="O20" s="46"/>
    </row>
    <row r="21" spans="1:15" s="72" customFormat="1" ht="46.5" customHeight="1" x14ac:dyDescent="0.3">
      <c r="A21" s="73" t="s">
        <v>18</v>
      </c>
      <c r="B21" s="461" t="s">
        <v>617</v>
      </c>
      <c r="C21" s="401"/>
      <c r="D21" s="401"/>
      <c r="E21" s="401"/>
      <c r="F21" s="401"/>
      <c r="G21" s="401"/>
      <c r="H21" s="401"/>
      <c r="I21" s="401"/>
      <c r="J21" s="401"/>
      <c r="K21" s="401"/>
      <c r="L21" s="401"/>
      <c r="M21" s="46"/>
      <c r="N21" s="46"/>
      <c r="O21" s="46"/>
    </row>
    <row r="22" spans="1:15" s="1" customFormat="1" ht="20.5" customHeight="1" x14ac:dyDescent="0.3">
      <c r="A22" s="73" t="s">
        <v>18</v>
      </c>
      <c r="B22" s="401" t="s">
        <v>618</v>
      </c>
      <c r="C22" s="401"/>
      <c r="D22" s="401"/>
      <c r="E22" s="401"/>
      <c r="F22" s="401"/>
      <c r="G22" s="401"/>
      <c r="H22" s="401"/>
      <c r="I22" s="401"/>
      <c r="J22" s="401"/>
      <c r="K22" s="401"/>
      <c r="L22" s="401"/>
    </row>
    <row r="23" spans="1:15" s="1" customFormat="1" ht="21" customHeight="1" x14ac:dyDescent="0.3">
      <c r="A23" s="73" t="s">
        <v>18</v>
      </c>
      <c r="B23" s="401" t="s">
        <v>619</v>
      </c>
      <c r="C23" s="401"/>
      <c r="D23" s="401"/>
      <c r="E23" s="401"/>
      <c r="F23" s="401"/>
      <c r="G23" s="401"/>
      <c r="H23" s="401"/>
      <c r="I23" s="401"/>
      <c r="J23" s="401"/>
      <c r="K23" s="401"/>
      <c r="L23" s="401"/>
    </row>
    <row r="24" spans="1:15" s="1" customFormat="1" ht="60.65" customHeight="1" x14ac:dyDescent="0.3">
      <c r="A24" s="73" t="s">
        <v>18</v>
      </c>
      <c r="B24" s="461" t="s">
        <v>620</v>
      </c>
      <c r="C24" s="401"/>
      <c r="D24" s="401"/>
      <c r="E24" s="401"/>
      <c r="F24" s="401"/>
      <c r="G24" s="401"/>
      <c r="H24" s="401"/>
      <c r="I24" s="401"/>
      <c r="J24" s="401"/>
      <c r="K24" s="401"/>
      <c r="L24" s="401"/>
    </row>
    <row r="25" spans="1:15" s="1" customFormat="1" ht="47.15" customHeight="1" x14ac:dyDescent="0.3">
      <c r="A25" s="73" t="s">
        <v>18</v>
      </c>
      <c r="B25" s="461" t="s">
        <v>621</v>
      </c>
      <c r="C25" s="401"/>
      <c r="D25" s="401"/>
      <c r="E25" s="401"/>
      <c r="F25" s="401"/>
      <c r="G25" s="401"/>
      <c r="H25" s="401"/>
      <c r="I25" s="401"/>
      <c r="J25" s="401"/>
      <c r="K25" s="401"/>
      <c r="L25" s="401"/>
    </row>
    <row r="26" spans="1:15" s="1" customFormat="1" ht="33" customHeight="1" x14ac:dyDescent="0.3">
      <c r="A26" s="73" t="s">
        <v>18</v>
      </c>
      <c r="B26" s="461" t="s">
        <v>622</v>
      </c>
      <c r="C26" s="401"/>
      <c r="D26" s="401"/>
      <c r="E26" s="401"/>
      <c r="F26" s="401"/>
      <c r="G26" s="401"/>
      <c r="H26" s="401"/>
      <c r="I26" s="401"/>
      <c r="J26" s="401"/>
      <c r="K26" s="401"/>
      <c r="L26" s="401"/>
    </row>
    <row r="27" spans="1:15" s="1" customFormat="1" ht="109.5" customHeight="1" x14ac:dyDescent="0.3">
      <c r="A27" s="73" t="s">
        <v>18</v>
      </c>
      <c r="B27" s="460" t="s">
        <v>626</v>
      </c>
      <c r="C27" s="461"/>
      <c r="D27" s="461"/>
      <c r="E27" s="461"/>
      <c r="F27" s="461"/>
      <c r="G27" s="461"/>
      <c r="H27" s="174"/>
      <c r="I27" s="174"/>
      <c r="J27" s="174"/>
      <c r="K27" s="174"/>
      <c r="L27" s="174"/>
    </row>
    <row r="28" spans="1:15" s="1" customFormat="1" ht="120" customHeight="1" x14ac:dyDescent="0.3">
      <c r="A28" s="73" t="s">
        <v>18</v>
      </c>
      <c r="B28" s="461" t="s">
        <v>623</v>
      </c>
      <c r="C28" s="401"/>
      <c r="D28" s="401"/>
      <c r="E28" s="401"/>
      <c r="F28" s="401"/>
      <c r="G28" s="401"/>
      <c r="H28" s="401"/>
      <c r="I28" s="401"/>
      <c r="J28" s="401"/>
      <c r="K28" s="401"/>
      <c r="L28" s="401"/>
    </row>
    <row r="29" spans="1:15" s="1" customFormat="1" ht="25" customHeight="1" x14ac:dyDescent="0.3">
      <c r="A29" s="73" t="s">
        <v>18</v>
      </c>
      <c r="B29" s="401" t="s">
        <v>624</v>
      </c>
      <c r="C29" s="401"/>
      <c r="D29" s="401"/>
      <c r="E29" s="401"/>
      <c r="F29" s="401"/>
      <c r="G29" s="401"/>
      <c r="H29" s="401"/>
      <c r="I29" s="401"/>
      <c r="J29" s="401"/>
      <c r="K29" s="401"/>
      <c r="L29" s="401"/>
    </row>
    <row r="30" spans="1:15" s="1" customFormat="1" ht="16.399999999999999" customHeight="1" x14ac:dyDescent="0.3">
      <c r="A30" s="70" t="s">
        <v>18</v>
      </c>
      <c r="B30" s="378" t="s">
        <v>625</v>
      </c>
      <c r="C30" s="378"/>
      <c r="D30" s="378"/>
      <c r="E30" s="378"/>
      <c r="F30" s="378"/>
      <c r="G30" s="378"/>
      <c r="H30" s="378"/>
      <c r="I30" s="378"/>
      <c r="J30" s="378"/>
      <c r="K30" s="378"/>
      <c r="L30" s="378"/>
    </row>
    <row r="31" spans="1:15" ht="16.5" customHeight="1" x14ac:dyDescent="0.3">
      <c r="D31" s="379"/>
    </row>
    <row r="32" spans="1:15" ht="16.5" customHeight="1" x14ac:dyDescent="0.3">
      <c r="A32" s="28" t="s">
        <v>59</v>
      </c>
      <c r="B32" s="31"/>
      <c r="C32" s="97" t="str">
        <f>Development!$A$2</f>
        <v>2.0</v>
      </c>
      <c r="D32" s="435"/>
      <c r="E32" s="435"/>
      <c r="F32" s="435"/>
      <c r="G32" s="436"/>
      <c r="H32" s="436"/>
      <c r="I32" s="436"/>
      <c r="J32" s="31"/>
      <c r="K32" s="32" t="s">
        <v>61</v>
      </c>
      <c r="L32" s="33" t="str">
        <f>Development!$A$4</f>
        <v>6.2.25</v>
      </c>
    </row>
    <row r="33" ht="16.5" hidden="1" customHeight="1" x14ac:dyDescent="0.3"/>
    <row r="34" ht="16.5" hidden="1" customHeight="1" x14ac:dyDescent="0.3"/>
  </sheetData>
  <sheetProtection algorithmName="SHA-512" hashValue="sC8KzVgQLeM5CY0v2u94IaDkN1KYQDoAlMjsRJjIdDhxAZ858YpBCpwcA0NllBVV90RLdjBqIHxsLDLB4GX8gg==" saltValue="TVmiV4xqHuyAaygpGd6riQ==" spinCount="100000" sheet="1" objects="1" scenarios="1"/>
  <mergeCells count="93">
    <mergeCell ref="B28:H28"/>
    <mergeCell ref="I28:L28"/>
    <mergeCell ref="B29:H29"/>
    <mergeCell ref="I29:L29"/>
    <mergeCell ref="B7:H7"/>
    <mergeCell ref="B8:H8"/>
    <mergeCell ref="B9:G9"/>
    <mergeCell ref="B24:H24"/>
    <mergeCell ref="I24:L24"/>
    <mergeCell ref="B25:H25"/>
    <mergeCell ref="I25:L25"/>
    <mergeCell ref="B26:H26"/>
    <mergeCell ref="I26:L26"/>
    <mergeCell ref="I20:L20"/>
    <mergeCell ref="I21:L21"/>
    <mergeCell ref="B22:H22"/>
    <mergeCell ref="I18:L18"/>
    <mergeCell ref="B19:H19"/>
    <mergeCell ref="I19:L19"/>
    <mergeCell ref="B20:H20"/>
    <mergeCell ref="B21:H21"/>
    <mergeCell ref="AZ2:BI2"/>
    <mergeCell ref="BJ2:BS2"/>
    <mergeCell ref="BT2:CC2"/>
    <mergeCell ref="D32:F32"/>
    <mergeCell ref="G32:I32"/>
    <mergeCell ref="B13:H13"/>
    <mergeCell ref="B11:H11"/>
    <mergeCell ref="B12:H12"/>
    <mergeCell ref="B16:H16"/>
    <mergeCell ref="B15:H15"/>
    <mergeCell ref="I15:L15"/>
    <mergeCell ref="I16:L16"/>
    <mergeCell ref="B17:H17"/>
    <mergeCell ref="AP2:AY2"/>
    <mergeCell ref="B10:H10"/>
    <mergeCell ref="I11:L11"/>
    <mergeCell ref="IH2:IQ2"/>
    <mergeCell ref="IR2:IV2"/>
    <mergeCell ref="EL2:EU2"/>
    <mergeCell ref="EV2:FE2"/>
    <mergeCell ref="FF2:FO2"/>
    <mergeCell ref="FP2:FY2"/>
    <mergeCell ref="FZ2:GI2"/>
    <mergeCell ref="GJ2:GS2"/>
    <mergeCell ref="GT2:HC2"/>
    <mergeCell ref="HD2:HM2"/>
    <mergeCell ref="HN2:HW2"/>
    <mergeCell ref="HX2:IG2"/>
    <mergeCell ref="CD2:CM2"/>
    <mergeCell ref="CN2:CW2"/>
    <mergeCell ref="CX2:DG2"/>
    <mergeCell ref="DH2:DQ2"/>
    <mergeCell ref="GT1:HC1"/>
    <mergeCell ref="CD1:CM1"/>
    <mergeCell ref="CN1:CW1"/>
    <mergeCell ref="CX1:DG1"/>
    <mergeCell ref="DH1:DQ1"/>
    <mergeCell ref="DR1:EA1"/>
    <mergeCell ref="EB1:EK1"/>
    <mergeCell ref="DR2:EA2"/>
    <mergeCell ref="EB2:EK2"/>
    <mergeCell ref="AP1:AY1"/>
    <mergeCell ref="AZ1:BI1"/>
    <mergeCell ref="BJ1:BS1"/>
    <mergeCell ref="IH1:IQ1"/>
    <mergeCell ref="IR1:IV1"/>
    <mergeCell ref="EL1:EU1"/>
    <mergeCell ref="EV1:FE1"/>
    <mergeCell ref="FF1:FO1"/>
    <mergeCell ref="FP1:FY1"/>
    <mergeCell ref="FZ1:GI1"/>
    <mergeCell ref="GJ1:GS1"/>
    <mergeCell ref="BT1:CC1"/>
    <mergeCell ref="HD1:HM1"/>
    <mergeCell ref="HN1:HW1"/>
    <mergeCell ref="HX1:IG1"/>
    <mergeCell ref="B27:G27"/>
    <mergeCell ref="V1:AE1"/>
    <mergeCell ref="AF1:AO1"/>
    <mergeCell ref="B5:J5"/>
    <mergeCell ref="B6:J6"/>
    <mergeCell ref="V2:AE2"/>
    <mergeCell ref="AF2:AO2"/>
    <mergeCell ref="I12:L12"/>
    <mergeCell ref="I13:L13"/>
    <mergeCell ref="B14:H14"/>
    <mergeCell ref="I14:L14"/>
    <mergeCell ref="I22:L22"/>
    <mergeCell ref="B23:H23"/>
    <mergeCell ref="I23:L23"/>
    <mergeCell ref="I17:L17"/>
    <mergeCell ref="B18:H18"/>
  </mergeCells>
  <pageMargins left="0" right="0" top="0.25" bottom="0.25" header="0.3" footer="0.3"/>
  <pageSetup scale="48" fitToHeight="4"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50"/>
    <pageSetUpPr fitToPage="1"/>
  </sheetPr>
  <dimension ref="A1:IU63"/>
  <sheetViews>
    <sheetView showGridLines="0" zoomScaleNormal="100" zoomScalePageLayoutView="85" workbookViewId="0"/>
  </sheetViews>
  <sheetFormatPr defaultColWidth="0" defaultRowHeight="16.5" customHeight="1" zeroHeight="1" x14ac:dyDescent="0.3"/>
  <cols>
    <col min="1" max="1" width="14.54296875" style="46" customWidth="1"/>
    <col min="2" max="4" width="13.54296875" style="46" customWidth="1"/>
    <col min="5" max="5" width="13.81640625" style="46" customWidth="1"/>
    <col min="6" max="6" width="13.54296875" style="46" customWidth="1"/>
    <col min="7" max="7" width="1.54296875" style="46" customWidth="1"/>
    <col min="8" max="8" width="15.81640625" style="46" bestFit="1" customWidth="1"/>
    <col min="9" max="12" width="13.54296875" style="46" customWidth="1"/>
    <col min="13" max="13" width="9.1796875" style="46" customWidth="1"/>
    <col min="14" max="255" width="9.1796875" style="46" hidden="1" customWidth="1"/>
    <col min="256" max="16384" width="0" style="46" hidden="1"/>
  </cols>
  <sheetData>
    <row r="1" spans="1:13" ht="54.75" customHeight="1" x14ac:dyDescent="0.3">
      <c r="A1" s="131" t="str">
        <f>Development!$A$3&amp;" Residential Efficiency Program"</f>
        <v>2025 Residential Efficiency Program</v>
      </c>
      <c r="B1" s="132"/>
      <c r="C1" s="130"/>
      <c r="D1" s="130"/>
      <c r="E1" s="130"/>
      <c r="F1" s="130"/>
      <c r="G1" s="130"/>
      <c r="H1" s="130"/>
      <c r="I1" s="130"/>
      <c r="J1" s="130"/>
      <c r="K1" s="130"/>
      <c r="L1" s="130"/>
      <c r="M1" s="130"/>
    </row>
    <row r="2" spans="1:13" ht="54.75" customHeight="1" thickBot="1" x14ac:dyDescent="0.35">
      <c r="A2" s="149" t="s">
        <v>78</v>
      </c>
      <c r="B2" s="130"/>
      <c r="C2" s="149"/>
      <c r="D2" s="130"/>
      <c r="E2" s="130"/>
      <c r="F2" s="130"/>
      <c r="G2" s="130"/>
      <c r="H2" s="130"/>
      <c r="I2" s="130"/>
      <c r="J2" s="130"/>
      <c r="K2" s="130"/>
      <c r="L2" s="130"/>
      <c r="M2" s="130"/>
    </row>
    <row r="3" spans="1:13" ht="40" customHeight="1" thickTop="1" x14ac:dyDescent="0.3">
      <c r="A3" s="485" t="s">
        <v>85</v>
      </c>
      <c r="B3" s="486"/>
      <c r="C3" s="486"/>
      <c r="D3" s="486"/>
      <c r="E3" s="486"/>
      <c r="F3" s="486"/>
      <c r="G3" s="486"/>
      <c r="H3" s="486"/>
      <c r="I3" s="486"/>
      <c r="J3" s="486"/>
      <c r="K3" s="486"/>
      <c r="L3" s="486"/>
      <c r="M3" s="486"/>
    </row>
    <row r="4" spans="1:13" ht="18.5" thickBot="1" x14ac:dyDescent="0.45">
      <c r="A4" s="446" t="s">
        <v>33</v>
      </c>
      <c r="B4" s="446"/>
      <c r="C4" s="446"/>
      <c r="D4" s="446"/>
      <c r="E4" s="446"/>
      <c r="F4" s="446"/>
      <c r="G4" s="446"/>
      <c r="H4" s="446"/>
      <c r="I4" s="446"/>
      <c r="J4" s="446"/>
      <c r="K4" s="446"/>
      <c r="L4" s="446"/>
    </row>
    <row r="5" spans="1:13" ht="28" customHeight="1" x14ac:dyDescent="0.4">
      <c r="A5" s="412" t="s">
        <v>10</v>
      </c>
      <c r="B5" s="412"/>
      <c r="C5" s="482" t="str">
        <f>IF('Customer Information'!C8="","",'Customer Information'!C8)</f>
        <v/>
      </c>
      <c r="D5" s="482"/>
      <c r="E5" s="482"/>
      <c r="F5" s="482"/>
      <c r="J5" s="85"/>
      <c r="K5" s="484"/>
      <c r="L5" s="484"/>
    </row>
    <row r="6" spans="1:13" ht="28" customHeight="1" x14ac:dyDescent="0.4">
      <c r="A6" s="412" t="s">
        <v>46</v>
      </c>
      <c r="B6" s="412"/>
      <c r="C6" s="482" t="str">
        <f>IF('Customer Information'!C9="","",'Customer Information'!C9)</f>
        <v/>
      </c>
      <c r="D6" s="482"/>
      <c r="E6" s="482"/>
      <c r="F6" s="482"/>
      <c r="H6" s="85" t="s">
        <v>0</v>
      </c>
      <c r="I6" s="479" t="str">
        <f>IF('Customer Information'!I9="","",'Customer Information'!I9)</f>
        <v/>
      </c>
      <c r="J6" s="479"/>
      <c r="K6" s="85" t="s">
        <v>1</v>
      </c>
      <c r="L6" s="87" t="str">
        <f>IF('Customer Information'!L9="","",'Customer Information'!L9)</f>
        <v/>
      </c>
      <c r="M6" s="25"/>
    </row>
    <row r="7" spans="1:13" ht="28" customHeight="1" x14ac:dyDescent="0.4">
      <c r="A7" s="483" t="s">
        <v>47</v>
      </c>
      <c r="B7" s="483"/>
      <c r="C7" s="482" t="str">
        <f>IF('Customer Information'!C10="","",'Customer Information'!C10)</f>
        <v/>
      </c>
      <c r="D7" s="482"/>
      <c r="E7" s="482"/>
      <c r="F7" s="482"/>
      <c r="H7" s="85" t="s">
        <v>0</v>
      </c>
      <c r="I7" s="479" t="str">
        <f>IF('Customer Information'!I10="","",'Customer Information'!I10)</f>
        <v/>
      </c>
      <c r="J7" s="479"/>
      <c r="K7" s="85" t="s">
        <v>1</v>
      </c>
      <c r="L7" s="87" t="str">
        <f>IF('Customer Information'!L10="","",'Customer Information'!L10)</f>
        <v/>
      </c>
    </row>
    <row r="8" spans="1:13" ht="28" customHeight="1" x14ac:dyDescent="0.4">
      <c r="A8" s="412"/>
      <c r="B8" s="412"/>
      <c r="C8" s="482" t="str">
        <f>IF('Customer Information'!C11="","",'Customer Information'!C11)</f>
        <v/>
      </c>
      <c r="D8" s="482"/>
      <c r="E8" s="482"/>
      <c r="F8" s="482"/>
      <c r="I8" s="429" t="s">
        <v>48</v>
      </c>
      <c r="J8" s="429"/>
      <c r="K8" s="466" t="str">
        <f>IF('Customer Information'!K11="","",'Customer Information'!K11)</f>
        <v/>
      </c>
      <c r="L8" s="466"/>
    </row>
    <row r="9" spans="1:13" ht="28" customHeight="1" x14ac:dyDescent="0.4">
      <c r="A9" s="412" t="s">
        <v>49</v>
      </c>
      <c r="B9" s="412"/>
      <c r="C9" s="482" t="str">
        <f>IF('Customer Information'!C12="","",'Customer Information'!C12)</f>
        <v/>
      </c>
      <c r="D9" s="482"/>
      <c r="E9" s="482"/>
      <c r="F9" s="482"/>
      <c r="I9" s="423" t="s">
        <v>50</v>
      </c>
      <c r="J9" s="423"/>
      <c r="K9" s="466" t="str">
        <f>IF('Customer Information'!K12="","",'Customer Information'!K12)</f>
        <v/>
      </c>
      <c r="L9" s="466"/>
    </row>
    <row r="10" spans="1:13" ht="28" customHeight="1" x14ac:dyDescent="0.4">
      <c r="A10" s="412" t="s">
        <v>4</v>
      </c>
      <c r="B10" s="412"/>
      <c r="C10" s="482" t="str">
        <f>IF('Customer Information'!C13="","",'Customer Information'!C13)</f>
        <v/>
      </c>
      <c r="D10" s="482"/>
      <c r="E10" s="482"/>
      <c r="F10" s="482"/>
      <c r="I10" s="423"/>
      <c r="J10" s="423"/>
      <c r="K10" s="480"/>
      <c r="L10" s="480"/>
    </row>
    <row r="11" spans="1:13" ht="14" x14ac:dyDescent="0.3">
      <c r="A11" s="84"/>
      <c r="B11" s="84"/>
    </row>
    <row r="12" spans="1:13" ht="3" customHeight="1" x14ac:dyDescent="0.3">
      <c r="A12" s="23"/>
      <c r="B12" s="23"/>
      <c r="C12" s="23"/>
      <c r="D12" s="23"/>
      <c r="E12" s="23"/>
      <c r="F12" s="23"/>
      <c r="G12" s="23"/>
      <c r="H12" s="23"/>
      <c r="I12" s="23"/>
      <c r="J12" s="23"/>
      <c r="K12" s="23"/>
      <c r="L12" s="23"/>
    </row>
    <row r="13" spans="1:13" ht="18.5" thickBot="1" x14ac:dyDescent="0.45">
      <c r="A13" s="446" t="s">
        <v>6</v>
      </c>
      <c r="B13" s="446"/>
      <c r="C13" s="446"/>
      <c r="D13" s="446"/>
      <c r="E13" s="446"/>
      <c r="F13" s="446"/>
      <c r="G13" s="446"/>
      <c r="H13" s="446"/>
      <c r="I13" s="446"/>
      <c r="J13" s="446"/>
      <c r="K13" s="446"/>
      <c r="L13" s="446"/>
    </row>
    <row r="14" spans="1:13" ht="23.25" customHeight="1" x14ac:dyDescent="0.4">
      <c r="A14" s="412" t="s">
        <v>7</v>
      </c>
      <c r="B14" s="412"/>
      <c r="C14" s="479" t="str">
        <f>IF('Customer Information'!C28="","",'Customer Information'!C28)</f>
        <v/>
      </c>
      <c r="D14" s="479"/>
      <c r="E14" s="479"/>
      <c r="F14" s="479"/>
      <c r="G14" s="44"/>
      <c r="H14" s="44"/>
      <c r="I14" s="481"/>
      <c r="J14" s="481"/>
      <c r="K14" s="481"/>
      <c r="L14" s="44"/>
    </row>
    <row r="15" spans="1:13" ht="23.25" customHeight="1" x14ac:dyDescent="0.4">
      <c r="A15" s="412" t="s">
        <v>8</v>
      </c>
      <c r="B15" s="412"/>
      <c r="C15" s="479" t="str">
        <f>IF('Customer Information'!C29="","",'Customer Information'!C29)</f>
        <v/>
      </c>
      <c r="D15" s="479"/>
      <c r="E15" s="479"/>
      <c r="F15" s="479"/>
      <c r="H15" s="82" t="s">
        <v>0</v>
      </c>
      <c r="I15" s="479" t="str">
        <f>IF('Customer Information'!I29="","",'Customer Information'!I29)</f>
        <v/>
      </c>
      <c r="J15" s="479"/>
      <c r="K15" s="85" t="s">
        <v>1</v>
      </c>
      <c r="L15" s="87" t="str">
        <f>IF('Customer Information'!L29="","",'Customer Information'!L29)</f>
        <v/>
      </c>
      <c r="M15" s="25"/>
    </row>
    <row r="16" spans="1:13" ht="23.25" customHeight="1" x14ac:dyDescent="0.4">
      <c r="A16" s="412" t="s">
        <v>3</v>
      </c>
      <c r="B16" s="412"/>
      <c r="C16" s="479" t="e">
        <f>IF('Customer Information'!#REF!="","",'Customer Information'!#REF!)</f>
        <v>#REF!</v>
      </c>
      <c r="D16" s="479"/>
      <c r="E16" s="479"/>
      <c r="F16" s="479"/>
      <c r="H16" s="24" t="s">
        <v>2</v>
      </c>
      <c r="I16" s="466" t="e">
        <f>IF('Customer Information'!#REF!="","",'Customer Information'!#REF!)</f>
        <v>#REF!</v>
      </c>
      <c r="J16" s="466"/>
      <c r="K16" s="25"/>
      <c r="L16" s="25"/>
    </row>
    <row r="17" spans="1:12" ht="23.25" customHeight="1" x14ac:dyDescent="0.4">
      <c r="A17" s="412" t="s">
        <v>51</v>
      </c>
      <c r="B17" s="412"/>
      <c r="C17" s="479" t="str">
        <f>IF('Customer Information'!C30="","",'Customer Information'!C30)</f>
        <v/>
      </c>
      <c r="D17" s="479"/>
      <c r="E17" s="479"/>
      <c r="F17" s="479"/>
      <c r="H17" s="82" t="s">
        <v>50</v>
      </c>
      <c r="I17" s="466" t="str">
        <f>IF('Customer Information'!K30="","",'Customer Information'!K30)</f>
        <v/>
      </c>
      <c r="J17" s="466"/>
      <c r="K17" s="25"/>
      <c r="L17" s="25"/>
    </row>
    <row r="18" spans="1:12" ht="23.25" customHeight="1" x14ac:dyDescent="0.4">
      <c r="A18" s="412" t="s">
        <v>4</v>
      </c>
      <c r="B18" s="412"/>
      <c r="C18" s="479" t="e">
        <f>IF('Customer Information'!#REF!="","",'Customer Information'!#REF!)</f>
        <v>#REF!</v>
      </c>
      <c r="D18" s="479"/>
      <c r="E18" s="479"/>
      <c r="F18" s="479"/>
      <c r="H18" s="82" t="s">
        <v>5</v>
      </c>
      <c r="I18" s="466" t="e">
        <f>IF('Customer Information'!#REF!="","",'Customer Information'!#REF!)</f>
        <v>#REF!</v>
      </c>
      <c r="J18" s="466"/>
      <c r="K18" s="25"/>
      <c r="L18" s="25"/>
    </row>
    <row r="19" spans="1:12" ht="5.25" customHeight="1" x14ac:dyDescent="0.4">
      <c r="A19" s="82"/>
      <c r="B19" s="82"/>
      <c r="C19" s="86"/>
      <c r="D19" s="86"/>
      <c r="E19" s="86"/>
      <c r="F19" s="86"/>
      <c r="H19" s="82"/>
      <c r="I19" s="86"/>
      <c r="J19" s="86"/>
      <c r="K19" s="86"/>
      <c r="L19" s="86"/>
    </row>
    <row r="20" spans="1:12" ht="23.25" customHeight="1" x14ac:dyDescent="0.4">
      <c r="A20" s="82"/>
      <c r="B20" s="82"/>
      <c r="C20" s="86"/>
      <c r="D20" s="86"/>
      <c r="E20" s="86"/>
      <c r="F20" s="86"/>
      <c r="H20" s="82"/>
      <c r="I20" s="86"/>
      <c r="J20" s="86"/>
      <c r="K20" s="86"/>
      <c r="L20" s="86"/>
    </row>
    <row r="21" spans="1:12" ht="18.5" thickBot="1" x14ac:dyDescent="0.45">
      <c r="A21" s="476" t="s">
        <v>52</v>
      </c>
      <c r="B21" s="476"/>
      <c r="C21" s="476"/>
      <c r="D21" s="476"/>
      <c r="E21" s="476"/>
      <c r="F21" s="476"/>
      <c r="G21" s="476"/>
      <c r="H21" s="476"/>
      <c r="I21" s="476"/>
      <c r="J21" s="476"/>
      <c r="K21" s="476"/>
      <c r="L21" s="476"/>
    </row>
    <row r="22" spans="1:12" ht="22.5" customHeight="1" x14ac:dyDescent="0.4">
      <c r="A22" s="26"/>
      <c r="B22" s="26"/>
      <c r="C22" s="26"/>
      <c r="D22" s="26"/>
      <c r="E22" s="26"/>
      <c r="F22" s="26"/>
      <c r="G22" s="26"/>
      <c r="H22" s="26"/>
      <c r="I22" s="26"/>
      <c r="J22" s="27" t="s">
        <v>77</v>
      </c>
      <c r="K22" s="467">
        <f>IF('Customer Information'!K42="","",'Customer Information'!K42)</f>
        <v>0</v>
      </c>
      <c r="L22" s="467"/>
    </row>
    <row r="23" spans="1:12" ht="21.75" customHeight="1" x14ac:dyDescent="0.3"/>
    <row r="24" spans="1:12" ht="200.15" customHeight="1" x14ac:dyDescent="0.3">
      <c r="A24" s="45"/>
      <c r="B24" s="477" t="s">
        <v>95</v>
      </c>
      <c r="C24" s="477"/>
      <c r="D24" s="477"/>
      <c r="E24" s="477"/>
      <c r="F24" s="477"/>
      <c r="G24" s="477"/>
      <c r="H24" s="477"/>
      <c r="I24" s="477"/>
      <c r="J24" s="477"/>
      <c r="K24" s="477"/>
      <c r="L24" s="477"/>
    </row>
    <row r="25" spans="1:12" ht="8.15" customHeight="1" x14ac:dyDescent="0.3"/>
    <row r="26" spans="1:12" ht="17.5" customHeight="1" x14ac:dyDescent="0.3">
      <c r="B26" s="439"/>
      <c r="C26" s="439"/>
      <c r="D26" s="439"/>
      <c r="E26" s="439"/>
      <c r="F26" s="439"/>
      <c r="G26" s="439"/>
      <c r="H26" s="439"/>
      <c r="I26" s="439"/>
      <c r="J26" s="439"/>
      <c r="K26" s="439"/>
      <c r="L26" s="439"/>
    </row>
    <row r="27" spans="1:12" ht="15" customHeight="1" x14ac:dyDescent="0.3">
      <c r="A27" s="80"/>
      <c r="B27" s="80"/>
      <c r="J27" s="24"/>
      <c r="K27" s="18"/>
      <c r="L27" s="18"/>
    </row>
    <row r="28" spans="1:12" ht="36.75" customHeight="1" x14ac:dyDescent="0.4">
      <c r="A28" s="438" t="s">
        <v>152</v>
      </c>
      <c r="B28" s="439"/>
      <c r="C28" s="431"/>
      <c r="D28" s="431"/>
      <c r="E28" s="431"/>
      <c r="F28" s="431"/>
      <c r="G28" s="431"/>
      <c r="H28" s="431"/>
      <c r="I28" s="431"/>
    </row>
    <row r="29" spans="1:12" ht="14.15" customHeight="1" x14ac:dyDescent="0.3">
      <c r="A29" s="478" t="s">
        <v>153</v>
      </c>
      <c r="B29" s="478"/>
      <c r="C29" s="83"/>
      <c r="D29" s="83"/>
      <c r="E29" s="83"/>
      <c r="F29" s="83"/>
      <c r="G29" s="83"/>
      <c r="H29" s="83"/>
      <c r="I29" s="83"/>
    </row>
    <row r="30" spans="1:12" ht="47.25" customHeight="1" x14ac:dyDescent="0.4">
      <c r="A30" s="438" t="s">
        <v>68</v>
      </c>
      <c r="B30" s="439"/>
      <c r="C30" s="468"/>
      <c r="D30" s="468"/>
      <c r="E30" s="468"/>
      <c r="F30" s="468"/>
      <c r="G30" s="468"/>
      <c r="H30" s="468"/>
      <c r="I30" s="468"/>
      <c r="J30" s="85" t="s">
        <v>9</v>
      </c>
      <c r="K30" s="469"/>
      <c r="L30" s="470"/>
    </row>
    <row r="31" spans="1:12" ht="16.399999999999999" customHeight="1" x14ac:dyDescent="0.3">
      <c r="A31" s="80"/>
      <c r="B31" s="471"/>
      <c r="C31" s="471"/>
      <c r="D31" s="472"/>
      <c r="E31" s="472"/>
      <c r="F31" s="472"/>
      <c r="G31" s="471"/>
      <c r="H31" s="471"/>
      <c r="I31" s="471"/>
      <c r="J31" s="472"/>
      <c r="K31" s="472"/>
      <c r="L31" s="39"/>
    </row>
    <row r="32" spans="1:12" ht="36.75" customHeight="1" x14ac:dyDescent="0.4">
      <c r="A32" s="438" t="s">
        <v>53</v>
      </c>
      <c r="B32" s="439"/>
      <c r="C32" s="473" t="e">
        <f>IF('Customer Information'!#REF!="","",'Customer Information'!#REF!)</f>
        <v>#REF!</v>
      </c>
      <c r="D32" s="473"/>
      <c r="E32" s="473"/>
      <c r="F32" s="473"/>
      <c r="G32" s="473"/>
      <c r="H32" s="473"/>
      <c r="I32" s="473"/>
      <c r="L32" s="39"/>
    </row>
    <row r="33" spans="1:12" ht="5.5" customHeight="1" x14ac:dyDescent="0.3">
      <c r="A33" s="80"/>
      <c r="B33" s="81"/>
      <c r="C33" s="83"/>
      <c r="D33" s="83"/>
      <c r="E33" s="83"/>
      <c r="F33" s="83"/>
      <c r="G33" s="83"/>
      <c r="H33" s="83"/>
      <c r="I33" s="83"/>
      <c r="L33" s="39"/>
    </row>
    <row r="34" spans="1:12" ht="58.4" customHeight="1" x14ac:dyDescent="0.4">
      <c r="A34" s="438" t="s">
        <v>54</v>
      </c>
      <c r="B34" s="439"/>
      <c r="C34" s="468"/>
      <c r="D34" s="468"/>
      <c r="E34" s="468"/>
      <c r="F34" s="468"/>
      <c r="G34" s="468"/>
      <c r="H34" s="468"/>
      <c r="I34" s="468"/>
      <c r="J34" s="85" t="s">
        <v>9</v>
      </c>
      <c r="K34" s="474"/>
      <c r="L34" s="475"/>
    </row>
    <row r="35" spans="1:12" ht="14" x14ac:dyDescent="0.3"/>
    <row r="36" spans="1:12" ht="14" x14ac:dyDescent="0.3"/>
    <row r="37" spans="1:12" ht="14" x14ac:dyDescent="0.3"/>
    <row r="38" spans="1:12" ht="14" x14ac:dyDescent="0.3"/>
    <row r="39" spans="1:12" ht="14" x14ac:dyDescent="0.3"/>
    <row r="40" spans="1:12" ht="14" x14ac:dyDescent="0.3"/>
    <row r="41" spans="1:12" ht="14" x14ac:dyDescent="0.3"/>
    <row r="42" spans="1:12" ht="16.5" customHeight="1" x14ac:dyDescent="0.3">
      <c r="A42" s="28" t="s">
        <v>59</v>
      </c>
      <c r="B42" s="29" t="str">
        <f>Development!$A$4&amp;"_"&amp;Development!$A$2</f>
        <v>6.2.25_2.0</v>
      </c>
      <c r="C42" s="30"/>
      <c r="D42" s="435"/>
      <c r="E42" s="435"/>
      <c r="F42" s="435"/>
      <c r="G42" s="436"/>
      <c r="H42" s="436"/>
      <c r="I42" s="436"/>
      <c r="J42" s="31"/>
      <c r="K42" s="32" t="s">
        <v>61</v>
      </c>
      <c r="L42" s="33" t="str">
        <f>Development!$A$4</f>
        <v>6.2.25</v>
      </c>
    </row>
    <row r="43" spans="1:12" ht="16.5" customHeight="1" x14ac:dyDescent="0.3"/>
    <row r="44" spans="1:12" ht="16.5" customHeight="1" x14ac:dyDescent="0.3"/>
    <row r="45" spans="1:12" ht="16.5" customHeight="1" x14ac:dyDescent="0.3"/>
    <row r="46" spans="1:12" ht="16.5" customHeight="1" x14ac:dyDescent="0.3"/>
    <row r="47" spans="1:12" ht="16.5" customHeight="1" x14ac:dyDescent="0.3"/>
    <row r="48" spans="1:12"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sheetData>
  <sheetProtection algorithmName="SHA-512" hashValue="q1uJmCEoD+HiuuVadzCAuAaXejQNo3FM0e5gQJjQuaZiBWoJLObwxpRQmqg0n3gxzZ7aLw6JabNKBhd5cOr00A==" saltValue="dhLgl9gjqRWig0PfH6ZbkQ==" spinCount="100000" sheet="1" objects="1" scenarios="1"/>
  <mergeCells count="60">
    <mergeCell ref="A4:L4"/>
    <mergeCell ref="A5:B5"/>
    <mergeCell ref="C5:F5"/>
    <mergeCell ref="K5:L5"/>
    <mergeCell ref="A3:M3"/>
    <mergeCell ref="C9:F9"/>
    <mergeCell ref="I9:J9"/>
    <mergeCell ref="K9:L9"/>
    <mergeCell ref="A6:B6"/>
    <mergeCell ref="C6:F6"/>
    <mergeCell ref="I6:J6"/>
    <mergeCell ref="A7:B7"/>
    <mergeCell ref="C7:F7"/>
    <mergeCell ref="I7:J7"/>
    <mergeCell ref="C8:F8"/>
    <mergeCell ref="I8:J8"/>
    <mergeCell ref="K8:L8"/>
    <mergeCell ref="A9:B9"/>
    <mergeCell ref="A8:B8"/>
    <mergeCell ref="K10:L10"/>
    <mergeCell ref="A13:L13"/>
    <mergeCell ref="A14:B14"/>
    <mergeCell ref="C14:F14"/>
    <mergeCell ref="I14:K14"/>
    <mergeCell ref="A10:B10"/>
    <mergeCell ref="C10:F10"/>
    <mergeCell ref="I10:J10"/>
    <mergeCell ref="A15:B15"/>
    <mergeCell ref="C15:F15"/>
    <mergeCell ref="I15:J15"/>
    <mergeCell ref="A16:B16"/>
    <mergeCell ref="C16:F16"/>
    <mergeCell ref="I16:J16"/>
    <mergeCell ref="A17:B17"/>
    <mergeCell ref="C17:F17"/>
    <mergeCell ref="A18:B18"/>
    <mergeCell ref="C18:F18"/>
    <mergeCell ref="I17:J17"/>
    <mergeCell ref="A21:L21"/>
    <mergeCell ref="B24:L24"/>
    <mergeCell ref="A28:B28"/>
    <mergeCell ref="C28:I28"/>
    <mergeCell ref="A29:B29"/>
    <mergeCell ref="B26:L26"/>
    <mergeCell ref="D42:F42"/>
    <mergeCell ref="G42:I42"/>
    <mergeCell ref="I18:J18"/>
    <mergeCell ref="K22:L22"/>
    <mergeCell ref="A30:B30"/>
    <mergeCell ref="C30:I30"/>
    <mergeCell ref="K30:L30"/>
    <mergeCell ref="B31:C31"/>
    <mergeCell ref="D31:F31"/>
    <mergeCell ref="G31:I31"/>
    <mergeCell ref="J31:K31"/>
    <mergeCell ref="A32:B32"/>
    <mergeCell ref="C32:I32"/>
    <mergeCell ref="A34:B34"/>
    <mergeCell ref="C34:I34"/>
    <mergeCell ref="K34:L34"/>
  </mergeCells>
  <printOptions horizontalCentered="1"/>
  <pageMargins left="0" right="0" top="0.25" bottom="0.25" header="0.3" footer="0.3"/>
  <pageSetup scale="63"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9066-06F4-4BC1-BB5F-FB38108A667E}">
  <sheetPr codeName="Sheet34"/>
  <dimension ref="A1:Y189"/>
  <sheetViews>
    <sheetView showGridLines="0" zoomScale="110" zoomScaleNormal="110" workbookViewId="0">
      <selection activeCell="E11" sqref="E11"/>
    </sheetView>
  </sheetViews>
  <sheetFormatPr defaultColWidth="0" defaultRowHeight="14.5" zeroHeight="1" x14ac:dyDescent="0.35"/>
  <cols>
    <col min="1" max="1" width="2.54296875" customWidth="1"/>
    <col min="2" max="4" width="8.7265625" customWidth="1"/>
    <col min="5" max="5" width="17" bestFit="1" customWidth="1"/>
    <col min="6" max="6" width="44.54296875" customWidth="1"/>
    <col min="7" max="7" width="35.7265625" customWidth="1"/>
    <col min="8" max="8" width="28.54296875" customWidth="1"/>
    <col min="9" max="22" width="8.7265625" customWidth="1"/>
    <col min="23" max="25" width="0" hidden="1" customWidth="1"/>
    <col min="26" max="16384" width="8.7265625" hidden="1"/>
  </cols>
  <sheetData>
    <row r="1" spans="1:22" ht="60" customHeight="1" x14ac:dyDescent="0.35">
      <c r="A1" s="137"/>
      <c r="B1" s="131" t="str">
        <f>'Customer Information'!A1</f>
        <v>2025 Electric Vehicle Make-Ready Program</v>
      </c>
      <c r="C1" s="130"/>
      <c r="D1" s="137"/>
      <c r="E1" s="137"/>
      <c r="F1" s="130"/>
      <c r="G1" s="137"/>
      <c r="H1" s="137"/>
      <c r="I1" s="130"/>
      <c r="J1" s="137"/>
      <c r="K1" s="137"/>
      <c r="L1" s="130"/>
      <c r="M1" s="137"/>
      <c r="N1" s="137"/>
      <c r="O1" s="130"/>
      <c r="P1" s="137"/>
      <c r="Q1" s="137"/>
      <c r="R1" s="130"/>
      <c r="S1" s="137"/>
      <c r="T1" s="137"/>
      <c r="U1" s="130"/>
      <c r="V1" s="137"/>
    </row>
    <row r="2" spans="1:22" ht="41.15" customHeight="1" thickBot="1" x14ac:dyDescent="0.4">
      <c r="A2" s="138"/>
      <c r="B2" s="138" t="s">
        <v>271</v>
      </c>
      <c r="C2" s="130"/>
      <c r="D2" s="138"/>
      <c r="E2" s="137"/>
      <c r="F2" s="130"/>
      <c r="G2" s="138"/>
      <c r="H2" s="137"/>
      <c r="I2" s="130"/>
      <c r="J2" s="138"/>
      <c r="K2" s="137"/>
      <c r="L2" s="130"/>
      <c r="M2" s="138"/>
      <c r="N2" s="137"/>
      <c r="O2" s="130"/>
      <c r="P2" s="138"/>
      <c r="Q2" s="137"/>
      <c r="R2" s="130"/>
      <c r="S2" s="138"/>
      <c r="T2" s="137"/>
      <c r="U2" s="130"/>
      <c r="V2" s="138"/>
    </row>
    <row r="3" spans="1:22" ht="39" customHeight="1" thickTop="1" x14ac:dyDescent="0.35">
      <c r="A3" s="147"/>
      <c r="B3" s="487" t="s">
        <v>270</v>
      </c>
      <c r="C3" s="487"/>
      <c r="D3" s="487"/>
      <c r="E3" s="487"/>
      <c r="F3" s="487"/>
      <c r="G3" s="487"/>
      <c r="H3" s="487"/>
      <c r="I3" s="487"/>
      <c r="J3" s="487"/>
      <c r="K3" s="487"/>
      <c r="L3" s="487"/>
      <c r="M3" s="487"/>
      <c r="N3" s="487"/>
      <c r="O3" s="487"/>
      <c r="P3" s="487"/>
      <c r="Q3" s="487"/>
      <c r="R3" s="487"/>
      <c r="S3" s="487"/>
      <c r="T3" s="487"/>
      <c r="U3" s="487"/>
      <c r="V3" s="147"/>
    </row>
    <row r="4" spans="1:22" ht="25" customHeight="1" x14ac:dyDescent="0.35">
      <c r="B4" s="109" t="s">
        <v>269</v>
      </c>
    </row>
    <row r="5" spans="1:22" ht="5.5" customHeight="1" x14ac:dyDescent="0.35"/>
    <row r="6" spans="1:22" x14ac:dyDescent="0.35">
      <c r="A6" s="110"/>
      <c r="B6" s="1"/>
      <c r="C6" s="1"/>
      <c r="D6" s="1"/>
      <c r="E6" s="1"/>
      <c r="F6" s="1"/>
      <c r="G6" s="1"/>
      <c r="H6" s="1"/>
      <c r="I6" s="1"/>
      <c r="J6" s="1"/>
      <c r="K6" s="1"/>
      <c r="L6" s="1"/>
    </row>
    <row r="7" spans="1:22" x14ac:dyDescent="0.35">
      <c r="A7" s="110"/>
      <c r="B7" s="108"/>
      <c r="C7" s="1"/>
      <c r="D7" s="1"/>
      <c r="E7" s="1"/>
      <c r="F7" s="1"/>
      <c r="G7" s="1"/>
      <c r="H7" s="1"/>
      <c r="I7" s="1"/>
      <c r="J7" s="1"/>
      <c r="K7" s="1"/>
      <c r="L7" s="1"/>
    </row>
    <row r="8" spans="1:22" ht="18" x14ac:dyDescent="0.35">
      <c r="A8" s="110"/>
      <c r="E8" s="180" t="s">
        <v>249</v>
      </c>
      <c r="F8" s="180" t="s">
        <v>250</v>
      </c>
      <c r="G8" s="180" t="s">
        <v>251</v>
      </c>
      <c r="H8" s="180" t="s">
        <v>252</v>
      </c>
      <c r="I8" s="1"/>
      <c r="J8" s="1"/>
      <c r="K8" s="1"/>
      <c r="L8" s="1"/>
    </row>
    <row r="9" spans="1:22" ht="219.65" customHeight="1" x14ac:dyDescent="0.35">
      <c r="A9" s="110"/>
      <c r="E9" s="177" t="s">
        <v>272</v>
      </c>
      <c r="F9" s="178" t="s">
        <v>253</v>
      </c>
      <c r="G9" s="177" t="s">
        <v>254</v>
      </c>
      <c r="H9" s="177" t="s">
        <v>255</v>
      </c>
      <c r="I9" s="1"/>
      <c r="J9" s="1"/>
      <c r="K9" s="1"/>
      <c r="L9" s="1"/>
    </row>
    <row r="10" spans="1:22" s="93" customFormat="1" ht="144" x14ac:dyDescent="0.35">
      <c r="A10" s="158"/>
      <c r="E10" s="177" t="s">
        <v>273</v>
      </c>
      <c r="F10" s="177" t="s">
        <v>256</v>
      </c>
      <c r="G10" s="177" t="s">
        <v>257</v>
      </c>
      <c r="H10" s="177" t="s">
        <v>258</v>
      </c>
      <c r="I10" s="159"/>
      <c r="J10" s="159"/>
      <c r="K10" s="159"/>
      <c r="L10" s="159"/>
    </row>
    <row r="11" spans="1:22" s="93" customFormat="1" ht="203.15" customHeight="1" x14ac:dyDescent="0.35">
      <c r="A11" s="158"/>
      <c r="E11" s="177" t="s">
        <v>259</v>
      </c>
      <c r="F11" s="179" t="s">
        <v>260</v>
      </c>
      <c r="G11" s="178" t="s">
        <v>261</v>
      </c>
      <c r="H11" s="179" t="s">
        <v>262</v>
      </c>
      <c r="I11" s="159"/>
      <c r="J11" s="159"/>
      <c r="K11" s="159"/>
      <c r="L11" s="159"/>
    </row>
    <row r="12" spans="1:22" s="93" customFormat="1" x14ac:dyDescent="0.35">
      <c r="A12" s="158"/>
      <c r="B12" s="160"/>
      <c r="C12" s="159"/>
      <c r="D12" s="159"/>
      <c r="E12" s="159"/>
      <c r="F12" s="159"/>
      <c r="G12" s="159"/>
      <c r="H12" s="159"/>
      <c r="I12" s="159"/>
      <c r="J12" s="159"/>
      <c r="K12" s="159"/>
      <c r="L12" s="159"/>
    </row>
    <row r="13" spans="1:22" x14ac:dyDescent="0.35">
      <c r="A13" s="110"/>
      <c r="B13" s="1"/>
      <c r="C13" s="1"/>
      <c r="D13" s="1"/>
      <c r="E13" s="1"/>
      <c r="F13" s="1"/>
      <c r="G13" s="1"/>
      <c r="H13" s="1"/>
      <c r="I13" s="1"/>
      <c r="J13" s="1"/>
      <c r="K13" s="1"/>
      <c r="L13" s="1"/>
    </row>
    <row r="14" spans="1:22" x14ac:dyDescent="0.35">
      <c r="A14" s="110"/>
      <c r="B14" s="108"/>
    </row>
    <row r="15" spans="1:22" x14ac:dyDescent="0.35">
      <c r="B15" s="108"/>
    </row>
    <row r="16" spans="1:22" x14ac:dyDescent="0.35">
      <c r="A16" s="110"/>
      <c r="B16" s="1"/>
    </row>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sheetData>
  <mergeCells count="1">
    <mergeCell ref="B3:U3"/>
  </mergeCells>
  <conditionalFormatting sqref="A1:V1">
    <cfRule type="cellIs" dxfId="20" priority="1" stopIfTrue="1" operator="equal">
      <formula>"Missing Info"</formula>
    </cfRule>
  </conditionalFormatting>
  <pageMargins left="0.7" right="0.7" top="0.75" bottom="0.75" header="0.3" footer="0.3"/>
  <pageSetup scale="45" orientation="portrait" r:id="rId1"/>
  <colBreaks count="1" manualBreakCount="1">
    <brk id="6351" max="1048575" man="1"/>
  </colBreak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00B050"/>
  </sheetPr>
  <dimension ref="A1:IV42"/>
  <sheetViews>
    <sheetView showGridLines="0" zoomScaleNormal="100" workbookViewId="0"/>
  </sheetViews>
  <sheetFormatPr defaultColWidth="0" defaultRowHeight="0" customHeight="1" zeroHeight="1" x14ac:dyDescent="0.3"/>
  <cols>
    <col min="1" max="1" width="4.54296875" style="70" customWidth="1"/>
    <col min="2" max="3" width="11.453125" style="46" customWidth="1"/>
    <col min="4" max="4" width="18.81640625" style="46" customWidth="1"/>
    <col min="5" max="5" width="14.54296875" style="46" customWidth="1"/>
    <col min="6" max="6" width="13.81640625" style="46" customWidth="1"/>
    <col min="7" max="7" width="63.453125" style="46" customWidth="1"/>
    <col min="8" max="11" width="11.453125" style="46" customWidth="1"/>
    <col min="12" max="12" width="17.1796875" style="46" customWidth="1"/>
    <col min="13" max="16384" width="0" style="46" hidden="1"/>
  </cols>
  <sheetData>
    <row r="1" spans="1:256" s="55" customFormat="1" ht="55" customHeight="1" x14ac:dyDescent="0.65">
      <c r="A1" s="227" t="str">
        <f>Development!$A$3&amp;" Electric Vehicle Make-Ready Program"</f>
        <v>2025 Electric Vehicle Make-Ready Program</v>
      </c>
      <c r="B1" s="227"/>
      <c r="C1" s="223"/>
      <c r="D1" s="223"/>
      <c r="E1" s="223"/>
      <c r="F1" s="223"/>
      <c r="G1" s="223"/>
      <c r="H1" s="225"/>
      <c r="I1" s="225"/>
      <c r="J1" s="225"/>
      <c r="K1" s="225"/>
      <c r="L1" s="225"/>
      <c r="M1" s="3"/>
      <c r="N1" s="3"/>
      <c r="O1" s="3"/>
      <c r="P1" s="3"/>
      <c r="Q1" s="3"/>
      <c r="R1" s="3"/>
      <c r="S1" s="3"/>
      <c r="V1" s="462"/>
      <c r="W1" s="462"/>
      <c r="X1" s="462"/>
      <c r="Y1" s="462"/>
      <c r="Z1" s="462"/>
      <c r="AA1" s="462"/>
      <c r="AB1" s="462"/>
      <c r="AC1" s="462"/>
      <c r="AD1" s="462"/>
      <c r="AE1" s="462"/>
      <c r="AF1" s="462"/>
      <c r="AG1" s="462"/>
      <c r="AH1" s="462"/>
      <c r="AI1" s="462"/>
      <c r="AJ1" s="462"/>
      <c r="AK1" s="462"/>
      <c r="AL1" s="462"/>
      <c r="AM1" s="462"/>
      <c r="AN1" s="462"/>
      <c r="AO1" s="462"/>
      <c r="AP1" s="462"/>
      <c r="AQ1" s="462"/>
      <c r="AR1" s="462"/>
      <c r="AS1" s="462"/>
      <c r="AT1" s="462"/>
      <c r="AU1" s="462"/>
      <c r="AV1" s="462"/>
      <c r="AW1" s="462"/>
      <c r="AX1" s="462"/>
      <c r="AY1" s="462"/>
      <c r="AZ1" s="462"/>
      <c r="BA1" s="462"/>
      <c r="BB1" s="462"/>
      <c r="BC1" s="462"/>
      <c r="BD1" s="462"/>
      <c r="BE1" s="462"/>
      <c r="BF1" s="462"/>
      <c r="BG1" s="462"/>
      <c r="BH1" s="462"/>
      <c r="BI1" s="462"/>
      <c r="BJ1" s="462"/>
      <c r="BK1" s="462"/>
      <c r="BL1" s="462"/>
      <c r="BM1" s="462"/>
      <c r="BN1" s="462"/>
      <c r="BO1" s="462"/>
      <c r="BP1" s="462"/>
      <c r="BQ1" s="462"/>
      <c r="BR1" s="462"/>
      <c r="BS1" s="462"/>
      <c r="BT1" s="462"/>
      <c r="BU1" s="462"/>
      <c r="BV1" s="462"/>
      <c r="BW1" s="462"/>
      <c r="BX1" s="462"/>
      <c r="BY1" s="462"/>
      <c r="BZ1" s="462"/>
      <c r="CA1" s="462"/>
      <c r="CB1" s="462"/>
      <c r="CC1" s="462"/>
      <c r="CD1" s="462"/>
      <c r="CE1" s="462"/>
      <c r="CF1" s="462"/>
      <c r="CG1" s="462"/>
      <c r="CH1" s="462"/>
      <c r="CI1" s="462"/>
      <c r="CJ1" s="462"/>
      <c r="CK1" s="462"/>
      <c r="CL1" s="462"/>
      <c r="CM1" s="462"/>
      <c r="CN1" s="462"/>
      <c r="CO1" s="462"/>
      <c r="CP1" s="462"/>
      <c r="CQ1" s="462"/>
      <c r="CR1" s="462"/>
      <c r="CS1" s="462"/>
      <c r="CT1" s="462"/>
      <c r="CU1" s="462"/>
      <c r="CV1" s="462"/>
      <c r="CW1" s="462"/>
      <c r="CX1" s="462"/>
      <c r="CY1" s="462"/>
      <c r="CZ1" s="462"/>
      <c r="DA1" s="462"/>
      <c r="DB1" s="462"/>
      <c r="DC1" s="462"/>
      <c r="DD1" s="462"/>
      <c r="DE1" s="462"/>
      <c r="DF1" s="462"/>
      <c r="DG1" s="462"/>
      <c r="DH1" s="462"/>
      <c r="DI1" s="462"/>
      <c r="DJ1" s="462"/>
      <c r="DK1" s="462"/>
      <c r="DL1" s="462"/>
      <c r="DM1" s="462"/>
      <c r="DN1" s="462"/>
      <c r="DO1" s="462"/>
      <c r="DP1" s="462"/>
      <c r="DQ1" s="462"/>
      <c r="DR1" s="462"/>
      <c r="DS1" s="462"/>
      <c r="DT1" s="462"/>
      <c r="DU1" s="462"/>
      <c r="DV1" s="462"/>
      <c r="DW1" s="462"/>
      <c r="DX1" s="462"/>
      <c r="DY1" s="462"/>
      <c r="DZ1" s="462"/>
      <c r="EA1" s="462"/>
      <c r="EB1" s="462"/>
      <c r="EC1" s="462"/>
      <c r="ED1" s="462"/>
      <c r="EE1" s="462"/>
      <c r="EF1" s="462"/>
      <c r="EG1" s="462"/>
      <c r="EH1" s="462"/>
      <c r="EI1" s="462"/>
      <c r="EJ1" s="462"/>
      <c r="EK1" s="462"/>
      <c r="EL1" s="462"/>
      <c r="EM1" s="462"/>
      <c r="EN1" s="462"/>
      <c r="EO1" s="462"/>
      <c r="EP1" s="462"/>
      <c r="EQ1" s="462"/>
      <c r="ER1" s="462"/>
      <c r="ES1" s="462"/>
      <c r="ET1" s="462"/>
      <c r="EU1" s="462"/>
      <c r="EV1" s="462"/>
      <c r="EW1" s="462"/>
      <c r="EX1" s="462"/>
      <c r="EY1" s="462"/>
      <c r="EZ1" s="462"/>
      <c r="FA1" s="462"/>
      <c r="FB1" s="462"/>
      <c r="FC1" s="462"/>
      <c r="FD1" s="462"/>
      <c r="FE1" s="462"/>
      <c r="FF1" s="462"/>
      <c r="FG1" s="462"/>
      <c r="FH1" s="462"/>
      <c r="FI1" s="462"/>
      <c r="FJ1" s="462"/>
      <c r="FK1" s="462"/>
      <c r="FL1" s="462"/>
      <c r="FM1" s="462"/>
      <c r="FN1" s="462"/>
      <c r="FO1" s="462"/>
      <c r="FP1" s="462"/>
      <c r="FQ1" s="462"/>
      <c r="FR1" s="462"/>
      <c r="FS1" s="462"/>
      <c r="FT1" s="462"/>
      <c r="FU1" s="462"/>
      <c r="FV1" s="462"/>
      <c r="FW1" s="462"/>
      <c r="FX1" s="462"/>
      <c r="FY1" s="462"/>
      <c r="FZ1" s="462"/>
      <c r="GA1" s="462"/>
      <c r="GB1" s="462"/>
      <c r="GC1" s="462"/>
      <c r="GD1" s="462"/>
      <c r="GE1" s="462"/>
      <c r="GF1" s="462"/>
      <c r="GG1" s="462"/>
      <c r="GH1" s="462"/>
      <c r="GI1" s="462"/>
      <c r="GJ1" s="462"/>
      <c r="GK1" s="462"/>
      <c r="GL1" s="462"/>
      <c r="GM1" s="462"/>
      <c r="GN1" s="462"/>
      <c r="GO1" s="462"/>
      <c r="GP1" s="462"/>
      <c r="GQ1" s="462"/>
      <c r="GR1" s="462"/>
      <c r="GS1" s="462"/>
      <c r="GT1" s="462"/>
      <c r="GU1" s="462"/>
      <c r="GV1" s="462"/>
      <c r="GW1" s="462"/>
      <c r="GX1" s="462"/>
      <c r="GY1" s="462"/>
      <c r="GZ1" s="462"/>
      <c r="HA1" s="462"/>
      <c r="HB1" s="462"/>
      <c r="HC1" s="462"/>
      <c r="HD1" s="462"/>
      <c r="HE1" s="462"/>
      <c r="HF1" s="462"/>
      <c r="HG1" s="462"/>
      <c r="HH1" s="462"/>
      <c r="HI1" s="462"/>
      <c r="HJ1" s="462"/>
      <c r="HK1" s="462"/>
      <c r="HL1" s="462"/>
      <c r="HM1" s="462"/>
      <c r="HN1" s="462"/>
      <c r="HO1" s="462"/>
      <c r="HP1" s="462"/>
      <c r="HQ1" s="462"/>
      <c r="HR1" s="462"/>
      <c r="HS1" s="462"/>
      <c r="HT1" s="462"/>
      <c r="HU1" s="462"/>
      <c r="HV1" s="462"/>
      <c r="HW1" s="462"/>
      <c r="HX1" s="462"/>
      <c r="HY1" s="462"/>
      <c r="HZ1" s="462"/>
      <c r="IA1" s="462"/>
      <c r="IB1" s="462"/>
      <c r="IC1" s="462"/>
      <c r="ID1" s="462"/>
      <c r="IE1" s="462"/>
      <c r="IF1" s="462"/>
      <c r="IG1" s="462"/>
      <c r="IH1" s="462"/>
      <c r="II1" s="462"/>
      <c r="IJ1" s="462"/>
      <c r="IK1" s="462"/>
      <c r="IL1" s="462"/>
      <c r="IM1" s="462"/>
      <c r="IN1" s="462"/>
      <c r="IO1" s="462"/>
      <c r="IP1" s="462"/>
      <c r="IQ1" s="462"/>
      <c r="IR1" s="462"/>
      <c r="IS1" s="462"/>
      <c r="IT1" s="462"/>
      <c r="IU1" s="462"/>
      <c r="IV1" s="462"/>
    </row>
    <row r="2" spans="1:256" s="55" customFormat="1" ht="55" customHeight="1" thickBot="1" x14ac:dyDescent="0.35">
      <c r="A2" s="224" t="str">
        <f>'Customer Information'!A2:H2</f>
        <v>Electric Vehicle Make-Ready Program, Version 2.0</v>
      </c>
      <c r="B2" s="223"/>
      <c r="C2" s="228"/>
      <c r="D2" s="223"/>
      <c r="E2" s="223"/>
      <c r="F2" s="223"/>
      <c r="G2" s="223"/>
      <c r="H2" s="225"/>
      <c r="I2" s="225"/>
      <c r="J2" s="225"/>
      <c r="K2" s="225"/>
      <c r="L2" s="225"/>
      <c r="M2" s="4"/>
      <c r="N2" s="4"/>
      <c r="O2" s="4"/>
      <c r="P2" s="4"/>
      <c r="Q2" s="4"/>
      <c r="R2" s="4"/>
      <c r="S2" s="4"/>
      <c r="T2" s="69"/>
      <c r="U2" s="69"/>
      <c r="V2" s="465"/>
      <c r="W2" s="465"/>
      <c r="X2" s="465"/>
      <c r="Y2" s="465"/>
      <c r="Z2" s="465"/>
      <c r="AA2" s="465"/>
      <c r="AB2" s="465"/>
      <c r="AC2" s="465"/>
      <c r="AD2" s="465"/>
      <c r="AE2" s="465"/>
      <c r="AF2" s="465"/>
      <c r="AG2" s="465"/>
      <c r="AH2" s="465"/>
      <c r="AI2" s="465"/>
      <c r="AJ2" s="465"/>
      <c r="AK2" s="465"/>
      <c r="AL2" s="465"/>
      <c r="AM2" s="465"/>
      <c r="AN2" s="465"/>
      <c r="AO2" s="465"/>
      <c r="AP2" s="465"/>
      <c r="AQ2" s="465"/>
      <c r="AR2" s="465"/>
      <c r="AS2" s="465"/>
      <c r="AT2" s="465"/>
      <c r="AU2" s="465"/>
      <c r="AV2" s="465"/>
      <c r="AW2" s="465"/>
      <c r="AX2" s="465"/>
      <c r="AY2" s="465"/>
      <c r="AZ2" s="465"/>
      <c r="BA2" s="465"/>
      <c r="BB2" s="465"/>
      <c r="BC2" s="465"/>
      <c r="BD2" s="465"/>
      <c r="BE2" s="465"/>
      <c r="BF2" s="465"/>
      <c r="BG2" s="465"/>
      <c r="BH2" s="465"/>
      <c r="BI2" s="465"/>
      <c r="BJ2" s="465"/>
      <c r="BK2" s="465"/>
      <c r="BL2" s="465"/>
      <c r="BM2" s="465"/>
      <c r="BN2" s="465"/>
      <c r="BO2" s="465"/>
      <c r="BP2" s="465"/>
      <c r="BQ2" s="465"/>
      <c r="BR2" s="465"/>
      <c r="BS2" s="465"/>
      <c r="BT2" s="465"/>
      <c r="BU2" s="465"/>
      <c r="BV2" s="465"/>
      <c r="BW2" s="465"/>
      <c r="BX2" s="465"/>
      <c r="BY2" s="465"/>
      <c r="BZ2" s="465"/>
      <c r="CA2" s="465"/>
      <c r="CB2" s="465"/>
      <c r="CC2" s="465"/>
      <c r="CD2" s="465"/>
      <c r="CE2" s="465"/>
      <c r="CF2" s="465"/>
      <c r="CG2" s="465"/>
      <c r="CH2" s="465"/>
      <c r="CI2" s="465"/>
      <c r="CJ2" s="465"/>
      <c r="CK2" s="465"/>
      <c r="CL2" s="465"/>
      <c r="CM2" s="465"/>
      <c r="CN2" s="465"/>
      <c r="CO2" s="465"/>
      <c r="CP2" s="465"/>
      <c r="CQ2" s="465"/>
      <c r="CR2" s="465"/>
      <c r="CS2" s="465"/>
      <c r="CT2" s="465"/>
      <c r="CU2" s="465"/>
      <c r="CV2" s="465"/>
      <c r="CW2" s="465"/>
      <c r="CX2" s="465"/>
      <c r="CY2" s="465"/>
      <c r="CZ2" s="465"/>
      <c r="DA2" s="465"/>
      <c r="DB2" s="465"/>
      <c r="DC2" s="465"/>
      <c r="DD2" s="465"/>
      <c r="DE2" s="465"/>
      <c r="DF2" s="465"/>
      <c r="DG2" s="465"/>
      <c r="DH2" s="465"/>
      <c r="DI2" s="465"/>
      <c r="DJ2" s="465"/>
      <c r="DK2" s="465"/>
      <c r="DL2" s="465"/>
      <c r="DM2" s="465"/>
      <c r="DN2" s="465"/>
      <c r="DO2" s="465"/>
      <c r="DP2" s="465"/>
      <c r="DQ2" s="465"/>
      <c r="DR2" s="465"/>
      <c r="DS2" s="465"/>
      <c r="DT2" s="465"/>
      <c r="DU2" s="465"/>
      <c r="DV2" s="465"/>
      <c r="DW2" s="465"/>
      <c r="DX2" s="465"/>
      <c r="DY2" s="465"/>
      <c r="DZ2" s="465"/>
      <c r="EA2" s="465"/>
      <c r="EB2" s="465"/>
      <c r="EC2" s="465"/>
      <c r="ED2" s="465"/>
      <c r="EE2" s="465"/>
      <c r="EF2" s="465"/>
      <c r="EG2" s="465"/>
      <c r="EH2" s="465"/>
      <c r="EI2" s="465"/>
      <c r="EJ2" s="465"/>
      <c r="EK2" s="465"/>
      <c r="EL2" s="465"/>
      <c r="EM2" s="465"/>
      <c r="EN2" s="465"/>
      <c r="EO2" s="465"/>
      <c r="EP2" s="465"/>
      <c r="EQ2" s="465"/>
      <c r="ER2" s="465"/>
      <c r="ES2" s="465"/>
      <c r="ET2" s="465"/>
      <c r="EU2" s="465"/>
      <c r="EV2" s="465"/>
      <c r="EW2" s="465"/>
      <c r="EX2" s="465"/>
      <c r="EY2" s="465"/>
      <c r="EZ2" s="465"/>
      <c r="FA2" s="465"/>
      <c r="FB2" s="465"/>
      <c r="FC2" s="465"/>
      <c r="FD2" s="465"/>
      <c r="FE2" s="465"/>
      <c r="FF2" s="465"/>
      <c r="FG2" s="465"/>
      <c r="FH2" s="465"/>
      <c r="FI2" s="465"/>
      <c r="FJ2" s="465"/>
      <c r="FK2" s="465"/>
      <c r="FL2" s="465"/>
      <c r="FM2" s="465"/>
      <c r="FN2" s="465"/>
      <c r="FO2" s="465"/>
      <c r="FP2" s="465"/>
      <c r="FQ2" s="465"/>
      <c r="FR2" s="465"/>
      <c r="FS2" s="465"/>
      <c r="FT2" s="465"/>
      <c r="FU2" s="465"/>
      <c r="FV2" s="465"/>
      <c r="FW2" s="465"/>
      <c r="FX2" s="465"/>
      <c r="FY2" s="465"/>
      <c r="FZ2" s="465"/>
      <c r="GA2" s="465"/>
      <c r="GB2" s="465"/>
      <c r="GC2" s="465"/>
      <c r="GD2" s="465"/>
      <c r="GE2" s="465"/>
      <c r="GF2" s="465"/>
      <c r="GG2" s="465"/>
      <c r="GH2" s="465"/>
      <c r="GI2" s="465"/>
      <c r="GJ2" s="465"/>
      <c r="GK2" s="465"/>
      <c r="GL2" s="465"/>
      <c r="GM2" s="465"/>
      <c r="GN2" s="465"/>
      <c r="GO2" s="465"/>
      <c r="GP2" s="465"/>
      <c r="GQ2" s="465"/>
      <c r="GR2" s="465"/>
      <c r="GS2" s="465"/>
      <c r="GT2" s="465"/>
      <c r="GU2" s="465"/>
      <c r="GV2" s="465"/>
      <c r="GW2" s="465"/>
      <c r="GX2" s="465"/>
      <c r="GY2" s="465"/>
      <c r="GZ2" s="465"/>
      <c r="HA2" s="465"/>
      <c r="HB2" s="465"/>
      <c r="HC2" s="465"/>
      <c r="HD2" s="465"/>
      <c r="HE2" s="465"/>
      <c r="HF2" s="465"/>
      <c r="HG2" s="465"/>
      <c r="HH2" s="465"/>
      <c r="HI2" s="465"/>
      <c r="HJ2" s="465"/>
      <c r="HK2" s="465"/>
      <c r="HL2" s="465"/>
      <c r="HM2" s="465"/>
      <c r="HN2" s="465"/>
      <c r="HO2" s="465"/>
      <c r="HP2" s="465"/>
      <c r="HQ2" s="465"/>
      <c r="HR2" s="465"/>
      <c r="HS2" s="465"/>
      <c r="HT2" s="465"/>
      <c r="HU2" s="465"/>
      <c r="HV2" s="465"/>
      <c r="HW2" s="465"/>
      <c r="HX2" s="465"/>
      <c r="HY2" s="465"/>
      <c r="HZ2" s="465"/>
      <c r="IA2" s="465"/>
      <c r="IB2" s="465"/>
      <c r="IC2" s="465"/>
      <c r="ID2" s="465"/>
      <c r="IE2" s="465"/>
      <c r="IF2" s="465"/>
      <c r="IG2" s="465"/>
      <c r="IH2" s="465"/>
      <c r="II2" s="465"/>
      <c r="IJ2" s="465"/>
      <c r="IK2" s="465"/>
      <c r="IL2" s="465"/>
      <c r="IM2" s="465"/>
      <c r="IN2" s="465"/>
      <c r="IO2" s="465"/>
      <c r="IP2" s="465"/>
      <c r="IQ2" s="465"/>
      <c r="IR2" s="465"/>
      <c r="IS2" s="465"/>
      <c r="IT2" s="465"/>
      <c r="IU2" s="465"/>
      <c r="IV2" s="465"/>
    </row>
    <row r="3" spans="1:256" s="55" customFormat="1" ht="17.5" customHeight="1" thickTop="1" x14ac:dyDescent="0.3">
      <c r="A3" s="147"/>
      <c r="B3" s="147"/>
      <c r="C3" s="147"/>
      <c r="D3" s="147"/>
      <c r="E3" s="147"/>
      <c r="F3" s="147"/>
      <c r="G3" s="147"/>
      <c r="H3" s="147"/>
      <c r="I3" s="147"/>
      <c r="J3" s="147"/>
      <c r="K3" s="147"/>
      <c r="L3" s="147"/>
      <c r="M3" s="4"/>
      <c r="N3" s="4"/>
      <c r="O3" s="4"/>
      <c r="P3" s="4"/>
      <c r="Q3" s="4"/>
      <c r="R3" s="4"/>
      <c r="S3" s="4"/>
      <c r="T3" s="69"/>
      <c r="U3" s="69"/>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row>
    <row r="4" spans="1:256" s="91" customFormat="1" ht="18.5" thickBot="1" x14ac:dyDescent="0.4">
      <c r="A4" s="92" t="s">
        <v>92</v>
      </c>
      <c r="B4" s="92"/>
      <c r="C4" s="156"/>
      <c r="D4" s="156"/>
      <c r="E4" s="156"/>
      <c r="F4" s="156"/>
      <c r="G4" s="156"/>
      <c r="H4" s="156"/>
      <c r="I4" s="156"/>
      <c r="J4" s="156"/>
      <c r="K4" s="156"/>
      <c r="L4" s="156"/>
      <c r="M4" s="90"/>
      <c r="N4" s="90"/>
      <c r="O4" s="90"/>
    </row>
    <row r="5" spans="1:256" s="72" customFormat="1" ht="16.5" customHeight="1" x14ac:dyDescent="0.35">
      <c r="A5" s="335" t="s">
        <v>18</v>
      </c>
      <c r="B5" s="461" t="s">
        <v>522</v>
      </c>
      <c r="C5" s="489"/>
      <c r="D5" s="489"/>
      <c r="E5" s="489"/>
      <c r="F5" s="489"/>
      <c r="G5" s="489"/>
      <c r="H5" s="489"/>
      <c r="I5" s="489"/>
      <c r="J5" s="489"/>
      <c r="K5" s="489"/>
      <c r="L5" s="489"/>
      <c r="M5" s="96"/>
    </row>
    <row r="6" spans="1:256" s="101" customFormat="1" ht="16.5" customHeight="1" x14ac:dyDescent="0.35">
      <c r="B6" s="490" t="s">
        <v>653</v>
      </c>
      <c r="C6" s="490"/>
      <c r="D6" s="490"/>
      <c r="E6" s="490"/>
      <c r="F6" s="490"/>
      <c r="G6" s="490"/>
      <c r="H6" s="490"/>
      <c r="I6" s="174"/>
      <c r="J6" s="174"/>
      <c r="K6" s="71"/>
      <c r="L6" s="71"/>
      <c r="M6" s="100"/>
      <c r="N6" s="100"/>
      <c r="O6" s="100"/>
    </row>
    <row r="7" spans="1:256" s="101" customFormat="1" ht="16.5" customHeight="1" x14ac:dyDescent="0.35">
      <c r="A7" s="336" t="s">
        <v>18</v>
      </c>
      <c r="B7" s="401" t="s">
        <v>629</v>
      </c>
      <c r="C7" s="401"/>
      <c r="D7" s="401"/>
      <c r="E7" s="401"/>
      <c r="F7" s="401"/>
      <c r="G7" s="401"/>
      <c r="H7" s="369"/>
      <c r="I7" s="174"/>
      <c r="J7" s="174"/>
      <c r="K7" s="71"/>
      <c r="L7" s="71"/>
      <c r="M7" s="100"/>
      <c r="N7" s="100"/>
      <c r="O7" s="100"/>
    </row>
    <row r="8" spans="1:256" s="101" customFormat="1" ht="16.5" customHeight="1" x14ac:dyDescent="0.35">
      <c r="A8" s="335" t="s">
        <v>18</v>
      </c>
      <c r="B8" s="401" t="s">
        <v>650</v>
      </c>
      <c r="C8" s="401"/>
      <c r="D8" s="401"/>
      <c r="E8" s="401"/>
      <c r="F8" s="401"/>
      <c r="G8" s="401"/>
      <c r="H8" s="401"/>
      <c r="I8" s="401"/>
      <c r="J8" s="401"/>
      <c r="K8" s="71"/>
      <c r="L8" s="71"/>
      <c r="M8" s="100"/>
      <c r="N8" s="100"/>
      <c r="O8" s="100"/>
    </row>
    <row r="9" spans="1:256" s="350" customFormat="1" ht="16.5" customHeight="1" x14ac:dyDescent="0.35">
      <c r="A9" s="336" t="s">
        <v>18</v>
      </c>
      <c r="B9" s="451" t="s">
        <v>651</v>
      </c>
      <c r="C9" s="451"/>
      <c r="D9" s="451"/>
      <c r="E9" s="451"/>
      <c r="F9" s="451"/>
      <c r="G9" s="451"/>
      <c r="H9" s="451"/>
      <c r="I9" s="451"/>
      <c r="J9" s="451"/>
      <c r="K9" s="451"/>
      <c r="L9" s="451"/>
      <c r="M9" s="349"/>
      <c r="N9" s="349"/>
      <c r="O9" s="349"/>
    </row>
    <row r="10" spans="1:256" s="350" customFormat="1" ht="27" customHeight="1" x14ac:dyDescent="0.35">
      <c r="A10" s="335" t="s">
        <v>18</v>
      </c>
      <c r="B10" s="401" t="s">
        <v>652</v>
      </c>
      <c r="C10" s="401"/>
      <c r="D10" s="401"/>
      <c r="E10" s="401"/>
      <c r="F10" s="401"/>
      <c r="G10" s="401"/>
      <c r="H10" s="401"/>
      <c r="I10" s="102"/>
      <c r="J10" s="102"/>
      <c r="K10" s="401"/>
      <c r="L10" s="401"/>
      <c r="M10" s="349"/>
      <c r="N10" s="349"/>
      <c r="O10" s="349"/>
    </row>
    <row r="11" spans="1:256" s="350" customFormat="1" ht="27" customHeight="1" x14ac:dyDescent="0.35">
      <c r="A11" s="101"/>
      <c r="B11" s="401"/>
      <c r="C11" s="401"/>
      <c r="D11" s="401"/>
      <c r="E11" s="401"/>
      <c r="F11" s="401"/>
      <c r="G11" s="401"/>
      <c r="H11" s="401"/>
      <c r="I11" s="102"/>
      <c r="J11" s="102"/>
      <c r="K11" s="174"/>
      <c r="L11" s="174"/>
      <c r="M11" s="349"/>
      <c r="N11" s="349"/>
      <c r="O11" s="349"/>
    </row>
    <row r="12" spans="1:256" s="100" customFormat="1" ht="16.5" customHeight="1" x14ac:dyDescent="0.35">
      <c r="A12" s="336" t="s">
        <v>18</v>
      </c>
      <c r="B12" s="451" t="s">
        <v>505</v>
      </c>
      <c r="C12" s="451"/>
      <c r="D12" s="451"/>
      <c r="E12" s="451"/>
      <c r="F12" s="451"/>
      <c r="G12" s="451"/>
      <c r="H12" s="451"/>
      <c r="I12" s="451"/>
      <c r="J12" s="451"/>
      <c r="K12" s="451"/>
      <c r="L12" s="451"/>
    </row>
    <row r="13" spans="1:256" s="101" customFormat="1" ht="16.5" customHeight="1" x14ac:dyDescent="0.35">
      <c r="A13" s="336" t="s">
        <v>18</v>
      </c>
      <c r="B13" s="401" t="s">
        <v>506</v>
      </c>
      <c r="C13" s="451"/>
      <c r="D13" s="451"/>
      <c r="E13" s="451"/>
      <c r="F13" s="451"/>
      <c r="G13" s="451"/>
      <c r="H13" s="451"/>
      <c r="I13" s="451"/>
      <c r="J13" s="451"/>
      <c r="K13" s="451"/>
      <c r="L13" s="451"/>
      <c r="M13" s="100"/>
      <c r="N13" s="100"/>
      <c r="O13" s="100"/>
    </row>
    <row r="14" spans="1:256" s="101" customFormat="1" ht="16.5" customHeight="1" x14ac:dyDescent="0.35">
      <c r="B14" s="490" t="s">
        <v>653</v>
      </c>
      <c r="C14" s="490"/>
      <c r="D14" s="490"/>
      <c r="E14" s="490"/>
      <c r="F14" s="490"/>
      <c r="G14" s="490"/>
      <c r="H14" s="490"/>
      <c r="M14" s="100"/>
      <c r="N14" s="100"/>
      <c r="O14" s="100"/>
    </row>
    <row r="15" spans="1:256" s="100" customFormat="1" ht="16.5" customHeight="1" x14ac:dyDescent="0.35">
      <c r="A15" s="336" t="s">
        <v>18</v>
      </c>
      <c r="B15" s="401" t="s">
        <v>507</v>
      </c>
      <c r="C15" s="401"/>
      <c r="D15" s="401"/>
      <c r="E15" s="401"/>
      <c r="F15" s="401"/>
      <c r="G15" s="401"/>
      <c r="H15" s="401"/>
      <c r="I15" s="401"/>
      <c r="J15" s="401"/>
      <c r="K15" s="401"/>
      <c r="L15" s="401"/>
    </row>
    <row r="16" spans="1:256" s="101" customFormat="1" ht="16.5" customHeight="1" x14ac:dyDescent="0.35">
      <c r="B16" s="490" t="s">
        <v>653</v>
      </c>
      <c r="C16" s="490"/>
      <c r="D16" s="490"/>
      <c r="E16" s="490"/>
      <c r="F16" s="490"/>
      <c r="G16" s="490"/>
      <c r="H16" s="490"/>
      <c r="I16" s="174"/>
      <c r="J16" s="174"/>
      <c r="K16" s="71"/>
      <c r="L16" s="71"/>
      <c r="M16" s="100"/>
      <c r="N16" s="100"/>
      <c r="O16" s="100"/>
    </row>
    <row r="17" spans="1:15" s="100" customFormat="1" ht="16.5" customHeight="1" x14ac:dyDescent="0.35">
      <c r="A17" s="74" t="s">
        <v>18</v>
      </c>
      <c r="B17" s="401" t="s">
        <v>508</v>
      </c>
      <c r="C17" s="451"/>
      <c r="D17" s="451"/>
      <c r="E17" s="451"/>
      <c r="F17" s="451"/>
      <c r="G17" s="451"/>
      <c r="H17" s="451"/>
      <c r="I17" s="451"/>
      <c r="J17" s="451"/>
      <c r="K17" s="451"/>
      <c r="L17" s="451"/>
    </row>
    <row r="18" spans="1:15" s="101" customFormat="1" ht="16.5" customHeight="1" x14ac:dyDescent="0.35">
      <c r="A18" s="335" t="s">
        <v>18</v>
      </c>
      <c r="B18" s="489" t="s">
        <v>509</v>
      </c>
      <c r="C18" s="489"/>
      <c r="D18" s="489"/>
      <c r="E18" s="489"/>
      <c r="F18" s="489"/>
      <c r="G18" s="489"/>
      <c r="H18" s="489"/>
      <c r="I18" s="489"/>
      <c r="J18" s="489"/>
      <c r="K18" s="489"/>
      <c r="L18" s="489"/>
      <c r="M18" s="100"/>
      <c r="N18" s="100"/>
      <c r="O18" s="100"/>
    </row>
    <row r="19" spans="1:15" s="337" customFormat="1" ht="18.5" thickBot="1" x14ac:dyDescent="0.4">
      <c r="A19" s="488" t="s">
        <v>510</v>
      </c>
      <c r="B19" s="488"/>
      <c r="C19" s="488"/>
      <c r="D19" s="488"/>
      <c r="E19" s="488"/>
      <c r="F19" s="488"/>
      <c r="G19" s="488"/>
      <c r="H19" s="488"/>
      <c r="I19" s="488"/>
      <c r="J19" s="488"/>
      <c r="K19" s="488"/>
      <c r="L19" s="488"/>
    </row>
    <row r="20" spans="1:15" s="19" customFormat="1" ht="18" customHeight="1" x14ac:dyDescent="0.35">
      <c r="A20" s="338" t="s">
        <v>18</v>
      </c>
      <c r="B20" s="101" t="s">
        <v>511</v>
      </c>
      <c r="C20" s="72"/>
      <c r="D20" s="72"/>
      <c r="E20" s="72"/>
      <c r="F20" s="72"/>
      <c r="G20" s="72"/>
      <c r="H20" s="72"/>
      <c r="I20" s="72"/>
      <c r="J20" s="72"/>
      <c r="K20" s="72"/>
      <c r="L20" s="72"/>
    </row>
    <row r="21" spans="1:15" s="19" customFormat="1" ht="18" customHeight="1" x14ac:dyDescent="0.35">
      <c r="A21" s="338" t="s">
        <v>18</v>
      </c>
      <c r="B21" s="461" t="s">
        <v>512</v>
      </c>
      <c r="C21" s="461"/>
      <c r="D21" s="461"/>
      <c r="E21" s="461"/>
      <c r="F21" s="461"/>
      <c r="G21" s="461"/>
      <c r="H21" s="461"/>
      <c r="I21" s="461"/>
      <c r="J21" s="461"/>
      <c r="K21" s="461"/>
      <c r="L21" s="461"/>
    </row>
    <row r="22" spans="1:15" s="19" customFormat="1" ht="14.5" x14ac:dyDescent="0.35">
      <c r="A22" s="338" t="s">
        <v>18</v>
      </c>
      <c r="B22" s="489" t="s">
        <v>513</v>
      </c>
      <c r="C22" s="489"/>
      <c r="D22" s="489"/>
      <c r="E22" s="489"/>
      <c r="F22" s="489"/>
      <c r="G22" s="489"/>
      <c r="H22" s="489"/>
      <c r="I22" s="489"/>
      <c r="J22" s="489"/>
      <c r="K22" s="489"/>
      <c r="L22" s="489"/>
    </row>
    <row r="23" spans="1:15" s="19" customFormat="1" ht="14.5" x14ac:dyDescent="0.35">
      <c r="A23" s="338"/>
      <c r="B23" s="96"/>
      <c r="C23" s="96" t="s">
        <v>514</v>
      </c>
      <c r="D23" s="96"/>
      <c r="E23" s="96"/>
      <c r="F23" s="96"/>
      <c r="G23" s="96"/>
      <c r="H23" s="96"/>
      <c r="I23" s="96"/>
      <c r="J23" s="96"/>
      <c r="K23" s="96"/>
      <c r="L23" s="96"/>
    </row>
    <row r="24" spans="1:15" ht="14.5" x14ac:dyDescent="0.3">
      <c r="A24" s="338"/>
      <c r="B24" s="338"/>
      <c r="D24" s="348" t="s">
        <v>517</v>
      </c>
      <c r="E24" s="335"/>
      <c r="F24" s="335"/>
      <c r="G24" s="335"/>
      <c r="H24" s="335"/>
      <c r="I24" s="335"/>
      <c r="J24" s="335"/>
      <c r="K24" s="335"/>
      <c r="L24" s="335"/>
    </row>
    <row r="25" spans="1:15" s="19" customFormat="1" ht="14.5" x14ac:dyDescent="0.35">
      <c r="A25" s="338"/>
      <c r="B25" s="338"/>
      <c r="C25" s="339"/>
      <c r="D25" s="340" t="s">
        <v>654</v>
      </c>
      <c r="E25" s="340"/>
      <c r="F25" s="340"/>
      <c r="G25" s="340"/>
      <c r="H25" s="340"/>
      <c r="I25" s="340"/>
      <c r="J25" s="340"/>
      <c r="K25" s="340"/>
      <c r="L25" s="340"/>
    </row>
    <row r="26" spans="1:15" ht="15.5" x14ac:dyDescent="0.3">
      <c r="A26" s="341"/>
      <c r="B26" s="101"/>
      <c r="C26" s="55"/>
      <c r="D26" s="342" t="s">
        <v>518</v>
      </c>
      <c r="E26" s="343"/>
      <c r="F26" s="343"/>
      <c r="G26" s="343"/>
      <c r="H26" s="343"/>
      <c r="I26" s="344"/>
      <c r="J26" s="344"/>
      <c r="K26" s="344"/>
      <c r="L26" s="344"/>
    </row>
    <row r="27" spans="1:15" ht="15.5" x14ac:dyDescent="0.3">
      <c r="A27" s="341"/>
      <c r="B27" s="101"/>
      <c r="C27" s="55" t="s">
        <v>655</v>
      </c>
      <c r="D27" s="342"/>
      <c r="E27" s="343"/>
      <c r="F27" s="343"/>
      <c r="G27" s="343"/>
      <c r="H27" s="343"/>
      <c r="I27" s="344"/>
      <c r="J27" s="344"/>
      <c r="K27" s="344"/>
      <c r="L27" s="344"/>
    </row>
    <row r="28" spans="1:15" ht="15.5" x14ac:dyDescent="0.3">
      <c r="A28" s="341"/>
      <c r="B28" s="101"/>
      <c r="C28" s="345" t="s">
        <v>515</v>
      </c>
      <c r="D28" s="342"/>
      <c r="E28" s="343"/>
      <c r="F28" s="343"/>
      <c r="G28" s="343"/>
      <c r="H28" s="343"/>
      <c r="I28" s="344"/>
      <c r="J28" s="344"/>
      <c r="K28" s="344"/>
      <c r="L28" s="344"/>
    </row>
    <row r="29" spans="1:15" ht="15.5" x14ac:dyDescent="0.3">
      <c r="A29" s="341"/>
      <c r="B29" s="101"/>
      <c r="C29" s="345"/>
      <c r="D29" s="342"/>
      <c r="E29" s="343"/>
      <c r="F29" s="343"/>
      <c r="G29" s="343"/>
      <c r="H29" s="343"/>
      <c r="I29" s="344"/>
      <c r="J29" s="344"/>
      <c r="K29" s="344"/>
      <c r="L29" s="344"/>
    </row>
    <row r="30" spans="1:15" s="19" customFormat="1" ht="20.149999999999999" customHeight="1" x14ac:dyDescent="0.35">
      <c r="A30" s="338" t="s">
        <v>18</v>
      </c>
      <c r="B30" s="461" t="s">
        <v>656</v>
      </c>
      <c r="C30" s="461"/>
      <c r="D30" s="461"/>
      <c r="E30" s="461"/>
      <c r="F30" s="461"/>
      <c r="G30" s="461"/>
      <c r="H30" s="461"/>
      <c r="I30" s="72"/>
      <c r="J30" s="72"/>
      <c r="K30" s="72"/>
      <c r="L30" s="72"/>
    </row>
    <row r="31" spans="1:15" s="19" customFormat="1" ht="20.149999999999999" customHeight="1" x14ac:dyDescent="0.35">
      <c r="A31" s="338"/>
      <c r="B31" s="461"/>
      <c r="C31" s="461"/>
      <c r="D31" s="461"/>
      <c r="E31" s="461"/>
      <c r="F31" s="461"/>
      <c r="G31" s="461"/>
      <c r="H31" s="461"/>
      <c r="I31" s="72"/>
      <c r="J31" s="72"/>
      <c r="K31" s="72"/>
      <c r="L31" s="72"/>
    </row>
    <row r="32" spans="1:15" s="19" customFormat="1" ht="14.5" x14ac:dyDescent="0.35">
      <c r="A32" s="338" t="s">
        <v>18</v>
      </c>
      <c r="B32" s="394" t="s">
        <v>657</v>
      </c>
      <c r="C32" s="72"/>
      <c r="D32" s="72"/>
      <c r="E32" s="72"/>
      <c r="F32" s="72"/>
      <c r="G32" s="72"/>
      <c r="H32" s="72"/>
      <c r="I32" s="72"/>
      <c r="J32" s="72"/>
      <c r="K32" s="72"/>
      <c r="L32" s="72"/>
    </row>
    <row r="33" spans="1:15" s="19" customFormat="1" ht="14.5" x14ac:dyDescent="0.35">
      <c r="A33" s="338" t="s">
        <v>18</v>
      </c>
      <c r="B33" s="346" t="s">
        <v>658</v>
      </c>
      <c r="C33" s="101"/>
      <c r="D33" s="101"/>
      <c r="E33" s="101"/>
      <c r="F33" s="101"/>
      <c r="G33" s="101"/>
      <c r="H33" s="101"/>
      <c r="I33" s="101"/>
      <c r="J33" s="101"/>
      <c r="K33" s="101"/>
      <c r="L33" s="101"/>
    </row>
    <row r="34" spans="1:15" s="19" customFormat="1" ht="14.5" x14ac:dyDescent="0.35">
      <c r="A34" s="347" t="s">
        <v>18</v>
      </c>
      <c r="B34" s="101" t="s">
        <v>516</v>
      </c>
      <c r="C34" s="101"/>
      <c r="D34" s="101"/>
      <c r="E34" s="101"/>
      <c r="F34" s="101"/>
      <c r="G34" s="101"/>
      <c r="H34" s="101"/>
      <c r="I34" s="101"/>
      <c r="J34" s="101"/>
      <c r="K34" s="101"/>
      <c r="L34" s="101"/>
    </row>
    <row r="35" spans="1:15" s="19" customFormat="1" ht="14.5" x14ac:dyDescent="0.35">
      <c r="A35" s="338" t="s">
        <v>18</v>
      </c>
      <c r="B35" s="101" t="s">
        <v>659</v>
      </c>
      <c r="C35" s="101"/>
      <c r="D35" s="101"/>
      <c r="E35" s="101"/>
      <c r="F35" s="101"/>
      <c r="G35" s="101"/>
      <c r="H35" s="101"/>
      <c r="I35" s="101"/>
      <c r="J35" s="101"/>
      <c r="K35" s="101"/>
      <c r="L35" s="101"/>
    </row>
    <row r="36" spans="1:15" s="19" customFormat="1" ht="38.25" customHeight="1" x14ac:dyDescent="0.35">
      <c r="A36" s="338" t="s">
        <v>18</v>
      </c>
      <c r="B36" s="401" t="s">
        <v>679</v>
      </c>
      <c r="C36" s="401"/>
      <c r="D36" s="401"/>
      <c r="E36" s="401"/>
      <c r="F36" s="401"/>
      <c r="G36" s="401"/>
      <c r="H36" s="401"/>
      <c r="I36" s="401"/>
      <c r="J36" s="401"/>
      <c r="K36" s="401"/>
      <c r="L36" s="401"/>
    </row>
    <row r="37" spans="1:15" s="101" customFormat="1" ht="16.5" customHeight="1" x14ac:dyDescent="0.35">
      <c r="A37" s="99"/>
      <c r="M37" s="100"/>
      <c r="N37" s="100"/>
      <c r="O37" s="100"/>
    </row>
    <row r="38" spans="1:15" s="101" customFormat="1" ht="16.5" customHeight="1" x14ac:dyDescent="0.35">
      <c r="A38" s="99"/>
      <c r="M38" s="100"/>
      <c r="N38" s="100"/>
      <c r="O38" s="100"/>
    </row>
    <row r="39" spans="1:15" customFormat="1" ht="14.5" customHeight="1" x14ac:dyDescent="0.35"/>
    <row r="40" spans="1:15" ht="16.5" customHeight="1" x14ac:dyDescent="0.3">
      <c r="A40" s="28" t="s">
        <v>59</v>
      </c>
      <c r="B40" s="31"/>
      <c r="C40" s="97" t="s">
        <v>712</v>
      </c>
      <c r="D40" s="435"/>
      <c r="E40" s="435"/>
      <c r="F40" s="435"/>
      <c r="G40" s="436"/>
      <c r="H40" s="436"/>
      <c r="I40" s="436"/>
      <c r="J40" s="31"/>
      <c r="K40" s="32" t="s">
        <v>61</v>
      </c>
      <c r="L40" s="33" t="str">
        <f>Development!A4</f>
        <v>6.2.25</v>
      </c>
    </row>
    <row r="41" spans="1:15" ht="16.5" hidden="1" customHeight="1" x14ac:dyDescent="0.3"/>
    <row r="42" spans="1:15" ht="16.5" hidden="1" customHeight="1" x14ac:dyDescent="0.3"/>
  </sheetData>
  <sheetProtection algorithmName="SHA-512" hashValue="gXYgU/fy1DN2f6i5gZ4BaeeTXkCmAj3/x8Y99SRcR7SjH4qQbRVpwXNNXRjWETCXcUmyAwg6BM77xPl8BYIOkQ==" saltValue="RmpJBT5JaxA9KmAAP+R4MQ==" spinCount="100000" sheet="1" objects="1" scenarios="1"/>
  <mergeCells count="69">
    <mergeCell ref="B18:L18"/>
    <mergeCell ref="B17:L17"/>
    <mergeCell ref="K10:L10"/>
    <mergeCell ref="B9:L9"/>
    <mergeCell ref="B13:L13"/>
    <mergeCell ref="B14:H14"/>
    <mergeCell ref="B15:L15"/>
    <mergeCell ref="B16:H16"/>
    <mergeCell ref="B10:H11"/>
    <mergeCell ref="IR2:IV2"/>
    <mergeCell ref="FF2:FO2"/>
    <mergeCell ref="FP2:FY2"/>
    <mergeCell ref="GT2:HC2"/>
    <mergeCell ref="HD2:HM2"/>
    <mergeCell ref="HN2:HW2"/>
    <mergeCell ref="IH2:IQ2"/>
    <mergeCell ref="EV2:FE2"/>
    <mergeCell ref="HX1:IG1"/>
    <mergeCell ref="IH1:IQ1"/>
    <mergeCell ref="FP1:FY1"/>
    <mergeCell ref="FZ1:GI1"/>
    <mergeCell ref="GJ1:GS1"/>
    <mergeCell ref="GT1:HC1"/>
    <mergeCell ref="HD1:HM1"/>
    <mergeCell ref="B8:J8"/>
    <mergeCell ref="B12:L12"/>
    <mergeCell ref="B21:L21"/>
    <mergeCell ref="IR1:IV1"/>
    <mergeCell ref="EV1:FE1"/>
    <mergeCell ref="CD2:CM2"/>
    <mergeCell ref="CN2:CW2"/>
    <mergeCell ref="CX2:DG2"/>
    <mergeCell ref="HX2:IG2"/>
    <mergeCell ref="FZ2:GI2"/>
    <mergeCell ref="GJ2:GS2"/>
    <mergeCell ref="HN1:HW1"/>
    <mergeCell ref="DH1:DQ1"/>
    <mergeCell ref="FF1:FO1"/>
    <mergeCell ref="EL1:EU1"/>
    <mergeCell ref="EL2:EU2"/>
    <mergeCell ref="B7:G7"/>
    <mergeCell ref="EB1:EK1"/>
    <mergeCell ref="DR1:EA1"/>
    <mergeCell ref="EB2:EK2"/>
    <mergeCell ref="DR2:EA2"/>
    <mergeCell ref="BT2:CC2"/>
    <mergeCell ref="CX1:DG1"/>
    <mergeCell ref="CN1:CW1"/>
    <mergeCell ref="BT1:CC1"/>
    <mergeCell ref="CD1:CM1"/>
    <mergeCell ref="DH2:DQ2"/>
    <mergeCell ref="V1:AE1"/>
    <mergeCell ref="AF1:AO1"/>
    <mergeCell ref="AF2:AO2"/>
    <mergeCell ref="V2:AE2"/>
    <mergeCell ref="B5:L5"/>
    <mergeCell ref="AP1:AY1"/>
    <mergeCell ref="AZ1:BI1"/>
    <mergeCell ref="BJ2:BS2"/>
    <mergeCell ref="BJ1:BS1"/>
    <mergeCell ref="B6:H6"/>
    <mergeCell ref="AZ2:BI2"/>
    <mergeCell ref="AP2:AY2"/>
    <mergeCell ref="A19:L19"/>
    <mergeCell ref="B22:L22"/>
    <mergeCell ref="B36:L36"/>
    <mergeCell ref="D40:F40"/>
    <mergeCell ref="G40:I40"/>
    <mergeCell ref="B30:H31"/>
  </mergeCells>
  <hyperlinks>
    <hyperlink ref="D24" r:id="rId1" xr:uid="{EC7DE6E0-3FB4-4E6E-B0FB-88687662C580}"/>
    <hyperlink ref="C28" r:id="rId2" display="http://www.pseglinyportal.com/" xr:uid="{229D6D47-4804-4ACF-AAC5-3A98B38E5658}"/>
    <hyperlink ref="B14" r:id="rId3" xr:uid="{5441CED7-3F6F-4EF5-80A8-818899701B9E}"/>
    <hyperlink ref="B16" r:id="rId4" xr:uid="{6C0E9C32-BD1C-4C33-8C08-2274E4707BBA}"/>
    <hyperlink ref="B6" r:id="rId5" xr:uid="{FA67755F-8539-4644-9DE1-122B39956C76}"/>
  </hyperlinks>
  <pageMargins left="0" right="0" top="0.25" bottom="0.25" header="0.3" footer="0.3"/>
  <pageSetup scale="48" fitToHeight="4" orientation="portrait" r:id="rId6"/>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ignoredErrors>
    <ignoredError sqref="C40" numberStoredAsText="1"/>
  </ignoredErrors>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E115781C6D98428AD8305F3496AD75" ma:contentTypeVersion="13" ma:contentTypeDescription="Create a new document." ma:contentTypeScope="" ma:versionID="0d15e331ce0d6ac8d43c54c4f528e819">
  <xsd:schema xmlns:xsd="http://www.w3.org/2001/XMLSchema" xmlns:xs="http://www.w3.org/2001/XMLSchema" xmlns:p="http://schemas.microsoft.com/office/2006/metadata/properties" xmlns:ns3="1625fe05-97fd-4dfd-9e4f-1c71b8f9ce90" xmlns:ns4="d8e7ddf3-702e-47b5-99ae-6c5d1640f5c0" targetNamespace="http://schemas.microsoft.com/office/2006/metadata/properties" ma:root="true" ma:fieldsID="68c5f00f36a45f6eda71cfc06a1e9a55" ns3:_="" ns4:_="">
    <xsd:import namespace="1625fe05-97fd-4dfd-9e4f-1c71b8f9ce90"/>
    <xsd:import namespace="d8e7ddf3-702e-47b5-99ae-6c5d1640f5c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5fe05-97fd-4dfd-9e4f-1c71b8f9ce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e7ddf3-702e-47b5-99ae-6c5d1640f5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349B90-4A22-4C25-8F85-FE9097FC7D91}">
  <ds:schemaRef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d8e7ddf3-702e-47b5-99ae-6c5d1640f5c0"/>
    <ds:schemaRef ds:uri="http://schemas.microsoft.com/office/infopath/2007/PartnerControls"/>
    <ds:schemaRef ds:uri="http://schemas.openxmlformats.org/package/2006/metadata/core-properties"/>
    <ds:schemaRef ds:uri="1625fe05-97fd-4dfd-9e4f-1c71b8f9ce90"/>
    <ds:schemaRef ds:uri="http://purl.org/dc/dcmitype/"/>
  </ds:schemaRefs>
</ds:datastoreItem>
</file>

<file path=customXml/itemProps2.xml><?xml version="1.0" encoding="utf-8"?>
<ds:datastoreItem xmlns:ds="http://schemas.openxmlformats.org/officeDocument/2006/customXml" ds:itemID="{1FEFD062-9E69-4286-9097-A81F1C996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5fe05-97fd-4dfd-9e4f-1c71b8f9ce90"/>
    <ds:schemaRef ds:uri="d8e7ddf3-702e-47b5-99ae-6c5d1640f5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C757BE-62F1-4165-854E-B618A2717E15}">
  <ds:schemaRefs>
    <ds:schemaRef ds:uri="http://schemas.microsoft.com/sharepoint/v3/contenttype/forms"/>
  </ds:schemaRefs>
</ds:datastoreItem>
</file>

<file path=docMetadata/LabelInfo.xml><?xml version="1.0" encoding="utf-8"?>
<clbl:labelList xmlns:clbl="http://schemas.microsoft.com/office/2020/mipLabelMetadata">
  <clbl:label id="{543eaf7b-7e0d-4076-a34d-1fc8cc20e5bb}" enabled="0" method="" siteId="{543eaf7b-7e0d-4076-a34d-1fc8cc20e5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Customer Information</vt:lpstr>
      <vt:lpstr>Site Information</vt:lpstr>
      <vt:lpstr>Ts and Cs</vt:lpstr>
      <vt:lpstr>Glossary</vt:lpstr>
      <vt:lpstr>Guidelines </vt:lpstr>
      <vt:lpstr>Required Documents</vt:lpstr>
      <vt:lpstr>Eligibility Table</vt:lpstr>
      <vt:lpstr>EV Supply Equipment Worksheet</vt:lpstr>
      <vt:lpstr>Make Ready Cost Template</vt:lpstr>
      <vt:lpstr>Instructions!Instructions</vt:lpstr>
      <vt:lpstr>'Project Completion Form'!Print_Area</vt:lpstr>
      <vt:lpstr>'Ts and Cs'!Print_Area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SBoyce@trccompanies.com</dc:creator>
  <cp:keywords>Unrestricted</cp:keywords>
  <cp:lastModifiedBy>Dean, Evelyn</cp:lastModifiedBy>
  <cp:lastPrinted>2024-06-13T15:12:04Z</cp:lastPrinted>
  <dcterms:created xsi:type="dcterms:W3CDTF">2013-11-05T18:43:11Z</dcterms:created>
  <dcterms:modified xsi:type="dcterms:W3CDTF">2025-05-30T18:11:58Z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US\e338671</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y fmtid="{D5CDD505-2E9C-101B-9397-08002B2CF9AE}" pid="14" name="ContentTypeId">
    <vt:lpwstr>0x0101000BE115781C6D98428AD8305F3496AD75</vt:lpwstr>
  </property>
</Properties>
</file>