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E:\Electric Vehicles\EV Calculators\Calculators\"/>
    </mc:Choice>
  </mc:AlternateContent>
  <workbookProtection workbookAlgorithmName="SHA-512" workbookHashValue="RqwRwCFtsqdsvODI5ujH5FDFGc9yW/FDoUJv01baersUSWXjVCEyEpugGqb7Qv5QGNVYkAQXO5S8GHCA0qdDsg==" workbookSaltValue="OfVa3SLqzwjo12qoiUIPIw==" workbookSpinCount="100000" lockStructure="1"/>
  <bookViews>
    <workbookView xWindow="0" yWindow="0" windowWidth="18825" windowHeight="3345" tabRatio="808" firstSheet="1" activeTab="1"/>
  </bookViews>
  <sheets>
    <sheet name="Output &gt;&gt;" sheetId="12" state="hidden" r:id="rId1"/>
    <sheet name="Calculator" sheetId="15" r:id="rId2"/>
    <sheet name="Calculations &gt;&gt;" sheetId="11" state="hidden" r:id="rId3"/>
    <sheet name="Cost Breakdown - B4 EV" sheetId="9" state="hidden" r:id="rId4"/>
    <sheet name="Cost Breakdown - with EV" sheetId="16" state="hidden" r:id="rId5"/>
    <sheet name="Energy Charge" sheetId="18" state="hidden" r:id="rId6"/>
    <sheet name="Charging &amp; Consumption" sheetId="19" state="hidden" r:id="rId7"/>
    <sheet name="Energy Usage (kWh)" sheetId="13" state="hidden" r:id="rId8"/>
    <sheet name="Inputs &gt;&gt;" sheetId="10" state="hidden" r:id="rId9"/>
    <sheet name="R180" sheetId="20" state="hidden" r:id="rId10"/>
    <sheet name="RESH" sheetId="28" state="hidden" r:id="rId11"/>
    <sheet name="RTOU" sheetId="22" state="hidden" r:id="rId12"/>
    <sheet name="Residential Rates" sheetId="2" state="hidden" r:id="rId13"/>
    <sheet name="Taxes &amp; Other Charges" sheetId="5" state="hidden" r:id="rId14"/>
    <sheet name="PSC" sheetId="4" state="hidden" r:id="rId15"/>
    <sheet name="List of EV's" sheetId="3" state="hidden" r:id="rId16"/>
    <sheet name="Background Calcs" sheetId="29" state="hidden" r:id="rId17"/>
  </sheets>
  <externalReferences>
    <externalReference r:id="rId18"/>
    <externalReference r:id="rId19"/>
    <externalReference r:id="rId20"/>
  </externalReferences>
  <definedNames>
    <definedName name="_1_180" localSheetId="10">#REF!</definedName>
    <definedName name="_1_180">#REF!</definedName>
    <definedName name="_2_180SHAPES" localSheetId="10">#REF!</definedName>
    <definedName name="_2_180SHAPES">#REF!</definedName>
    <definedName name="_3_280SHAPES">#REF!</definedName>
    <definedName name="_4_281SHAPES">#REF!</definedName>
    <definedName name="_5_285ALL">#REF!</definedName>
    <definedName name="_6_285PRI">#REF!</definedName>
    <definedName name="_7_285SEC">#REF!</definedName>
    <definedName name="_8_285SHAPES">#REF!</definedName>
    <definedName name="_9_290SHAPES">#REF!</definedName>
    <definedName name="_xlnm._FilterDatabase" localSheetId="15" hidden="1">'List of EV''s'!$B$5:$D$5</definedName>
    <definedName name="_R180SHAPES">#REF!</definedName>
    <definedName name="_R280SHAPES">#REF!</definedName>
    <definedName name="_R281SHAPES">#REF!</definedName>
    <definedName name="_R285PSHAPES">#REF!</definedName>
    <definedName name="_R285SHAPES">#REF!</definedName>
    <definedName name="_R285SSHAPES">#REF!</definedName>
    <definedName name="_R290SHAPES">#REF!</definedName>
    <definedName name="All">#REF!</definedName>
    <definedName name="ARA_D">'[1]Billing Dept Calc'!$C$13</definedName>
    <definedName name="Counties" localSheetId="13">'Taxes &amp; Other Charges'!#REF!</definedName>
    <definedName name="Counties">'[2]Bill Calc Step Through 180'!$L$2:$L$3</definedName>
    <definedName name="Customer_Bill">'[1]Billing Dept Calc'!$C$20</definedName>
    <definedName name="EffDate">'[1]Billing Dept Calc'!$R$9</definedName>
    <definedName name="End_Date">'[1]Billing Dept Calc'!$C$7</definedName>
    <definedName name="GSECO">#REF!</definedName>
    <definedName name="GSECOD00">#REF!</definedName>
    <definedName name="GSECOG1">#REF!</definedName>
    <definedName name="GSECOG2">#REF!</definedName>
    <definedName name="GSECOG3">#REF!</definedName>
    <definedName name="KWH">'[1]Billing Dept Calc'!$C$24</definedName>
    <definedName name="MECOG10">#REF!</definedName>
    <definedName name="MECOG20">#REF!</definedName>
    <definedName name="MECOG30">#REF!</definedName>
    <definedName name="MECOR10">#REF!</definedName>
    <definedName name="MECOR40">#REF!</definedName>
    <definedName name="MonthTable">'[1]Billing Dept Calc'!$Y$7:$Z$19</definedName>
    <definedName name="NECOA16">#REF!</definedName>
    <definedName name="NECOB32">#REF!</definedName>
    <definedName name="NECOB62">#REF!</definedName>
    <definedName name="NECOC06">#REF!</definedName>
    <definedName name="NECOE40">#REF!</definedName>
    <definedName name="NECOG02">#REF!</definedName>
    <definedName name="NECOG32">#REF!</definedName>
    <definedName name="NECOG62">#REF!</definedName>
    <definedName name="NYS_Assessment">'[1]Billing Dept Calc'!$C$10</definedName>
    <definedName name="NYS_Assessment_Amount">'[1]Billing Dept Calc'!$G$55</definedName>
    <definedName name="NYS_Assessment_Delivery_ARA">'[1]Billing Dept Calc'!$G$56</definedName>
    <definedName name="_xlnm.Print_Titles">#N/A</definedName>
    <definedName name="RESH">#REF!</definedName>
    <definedName name="RESHSHAPES">#REF!</definedName>
    <definedName name="RTOU">#REF!</definedName>
    <definedName name="RTOUSHAPES">#REF!</definedName>
    <definedName name="Sales_Tax">'[1]Billing Dept Calc'!$C$19</definedName>
    <definedName name="SPTF">'[1]Billing Dept Calc'!$C$14</definedName>
    <definedName name="SPTF2">'[1]Billing Dept Calc'!$C$15</definedName>
    <definedName name="SPTF3">'[1]Billing Dept Calc'!$C$16</definedName>
    <definedName name="Start_Date">'[1]Billing Dept Calc'!$C$6</definedName>
    <definedName name="Summer_Days">'[1]Billing Dept Calc'!$G$6</definedName>
    <definedName name="Summer_End">'[1]Billing Dept Calc'!$U$10</definedName>
    <definedName name="Summer_New">'[1]Billing Dept Calc'!$R$34</definedName>
    <definedName name="Summer_Old">'[1]Billing Dept Calc'!$Q$34</definedName>
    <definedName name="Summer_Start">'[1]Billing Dept Calc'!$U$9</definedName>
    <definedName name="Total_Days">'[1]Billing Dept Calc'!$G$5</definedName>
    <definedName name="TOU">#REF!</definedName>
    <definedName name="TOUSHAPES">#REF!</definedName>
    <definedName name="VBA_Amount">'[1]Billing Dept Calc'!$G$54</definedName>
    <definedName name="Winter_Days">'[1]Billing Dept Calc'!$G$7</definedName>
    <definedName name="Winter_New">'[1]Billing Dept Calc'!$S$34</definedName>
    <definedName name="Winter_Old">'[1]Billing Dept Calc'!$P$34</definedName>
    <definedName name="XXX180">#REF!</definedName>
    <definedName name="XXX285ALL">#REF!</definedName>
    <definedName name="XXX285PRI">#REF!</definedName>
    <definedName name="XXX285SEC">#REF!</definedName>
    <definedName name="XXXR180">#REF!</definedName>
    <definedName name="XXXR280">#REF!</definedName>
    <definedName name="XXXR281">#REF!</definedName>
    <definedName name="XXXR285ALL">#REF!</definedName>
    <definedName name="XXXR285PRI">#REF!</definedName>
    <definedName name="XXXR285SEC">#REF!</definedName>
    <definedName name="XXXR290">#REF!</definedName>
    <definedName name="XXXRESG">#REF!</definedName>
    <definedName name="Year1">[3]Assumptions!$B$2</definedName>
  </definedNames>
  <calcPr calcId="162913"/>
</workbook>
</file>

<file path=xl/calcChain.xml><?xml version="1.0" encoding="utf-8"?>
<calcChain xmlns="http://schemas.openxmlformats.org/spreadsheetml/2006/main">
  <c r="B182" i="19" l="1"/>
  <c r="B183" i="19"/>
  <c r="B184" i="19"/>
  <c r="B185" i="19"/>
  <c r="B89" i="19"/>
  <c r="B90" i="19"/>
  <c r="B87" i="19"/>
  <c r="B88" i="19"/>
  <c r="B60" i="19"/>
  <c r="B155" i="19" s="1"/>
  <c r="B61" i="19"/>
  <c r="B156" i="19" s="1"/>
  <c r="B62" i="19"/>
  <c r="B157" i="19" s="1"/>
  <c r="B54" i="19"/>
  <c r="B55" i="19"/>
  <c r="B56" i="19"/>
  <c r="B57" i="19"/>
  <c r="B152" i="19" s="1"/>
  <c r="B58" i="19"/>
  <c r="B153" i="19" s="1"/>
  <c r="B59" i="19"/>
  <c r="B154" i="19" s="1"/>
  <c r="E90" i="3"/>
  <c r="F90" i="3"/>
  <c r="E89" i="3"/>
  <c r="F89" i="3"/>
  <c r="E88" i="3"/>
  <c r="F88" i="3"/>
  <c r="E87" i="3"/>
  <c r="F87" i="3"/>
  <c r="E62" i="3"/>
  <c r="F62" i="3"/>
  <c r="E61" i="3"/>
  <c r="F61" i="3"/>
  <c r="E60" i="3"/>
  <c r="F60" i="3"/>
  <c r="E59" i="3"/>
  <c r="F59" i="3"/>
  <c r="E57" i="3"/>
  <c r="F57" i="3"/>
  <c r="E54" i="3"/>
  <c r="F54" i="3"/>
  <c r="B80" i="19"/>
  <c r="B175" i="19" s="1"/>
  <c r="E80" i="3"/>
  <c r="F80" i="3"/>
  <c r="B30" i="19" l="1"/>
  <c r="B125" i="19" s="1"/>
  <c r="B91" i="19"/>
  <c r="B186" i="19" s="1"/>
  <c r="B40" i="19"/>
  <c r="B135" i="19" s="1"/>
  <c r="B41" i="19"/>
  <c r="B136" i="19" s="1"/>
  <c r="B42" i="19"/>
  <c r="B137" i="19" s="1"/>
  <c r="B43" i="19"/>
  <c r="B138" i="19" s="1"/>
  <c r="B21" i="19"/>
  <c r="B116" i="19" s="1"/>
  <c r="B22" i="19"/>
  <c r="B117" i="19" s="1"/>
  <c r="B14" i="19"/>
  <c r="B109" i="19" s="1"/>
  <c r="B8" i="19"/>
  <c r="B103" i="19" s="1"/>
  <c r="B7" i="19"/>
  <c r="B102" i="19" s="1"/>
  <c r="E21" i="3"/>
  <c r="F21" i="3"/>
  <c r="E22" i="3"/>
  <c r="F22" i="3"/>
  <c r="E43" i="3"/>
  <c r="F43" i="3"/>
  <c r="E42" i="3"/>
  <c r="F42" i="3"/>
  <c r="E41" i="3"/>
  <c r="F41" i="3"/>
  <c r="E40" i="3"/>
  <c r="F40" i="3"/>
  <c r="E14" i="3"/>
  <c r="F14" i="3"/>
  <c r="E91" i="3"/>
  <c r="F91" i="3"/>
  <c r="E30" i="3"/>
  <c r="F30" i="3"/>
  <c r="E7" i="3"/>
  <c r="F7" i="3"/>
  <c r="E8" i="3"/>
  <c r="F8" i="3"/>
  <c r="B49" i="19" l="1"/>
  <c r="B144" i="19" s="1"/>
  <c r="B50" i="19"/>
  <c r="B145" i="19" s="1"/>
  <c r="B51" i="19"/>
  <c r="B146" i="19" s="1"/>
  <c r="B52" i="19"/>
  <c r="B147" i="19" s="1"/>
  <c r="B53" i="19"/>
  <c r="B148" i="19" s="1"/>
  <c r="B149" i="19"/>
  <c r="B150" i="19"/>
  <c r="B151" i="19"/>
  <c r="B63" i="19"/>
  <c r="B158" i="19" s="1"/>
  <c r="B64" i="19"/>
  <c r="B159" i="19" s="1"/>
  <c r="B65" i="19"/>
  <c r="B160" i="19" s="1"/>
  <c r="B66" i="19"/>
  <c r="B161" i="19" s="1"/>
  <c r="B67" i="19"/>
  <c r="B162" i="19" s="1"/>
  <c r="B68" i="19"/>
  <c r="B163" i="19" s="1"/>
  <c r="B69" i="19"/>
  <c r="B164" i="19" s="1"/>
  <c r="B70" i="19"/>
  <c r="B165" i="19" s="1"/>
  <c r="B71" i="19"/>
  <c r="B166" i="19" s="1"/>
  <c r="B72" i="19"/>
  <c r="B167" i="19" s="1"/>
  <c r="B73" i="19"/>
  <c r="B168" i="19" s="1"/>
  <c r="B74" i="19"/>
  <c r="B169" i="19" s="1"/>
  <c r="B75" i="19"/>
  <c r="B170" i="19" s="1"/>
  <c r="B76" i="19"/>
  <c r="B171" i="19" s="1"/>
  <c r="B77" i="19"/>
  <c r="B172" i="19" s="1"/>
  <c r="B78" i="19"/>
  <c r="B173" i="19" s="1"/>
  <c r="B79" i="19"/>
  <c r="B174" i="19" s="1"/>
  <c r="B81" i="19"/>
  <c r="B176" i="19" s="1"/>
  <c r="B82" i="19"/>
  <c r="B177" i="19" s="1"/>
  <c r="B83" i="19"/>
  <c r="B178" i="19" s="1"/>
  <c r="B84" i="19"/>
  <c r="B179" i="19" s="1"/>
  <c r="B85" i="19"/>
  <c r="B180" i="19" s="1"/>
  <c r="B86" i="19"/>
  <c r="B181" i="19" s="1"/>
  <c r="B92" i="19"/>
  <c r="B187" i="19" s="1"/>
  <c r="B93" i="19"/>
  <c r="B188" i="19" s="1"/>
  <c r="B94" i="19"/>
  <c r="B189" i="19" s="1"/>
  <c r="B95" i="19"/>
  <c r="B190" i="19" s="1"/>
  <c r="B96" i="19"/>
  <c r="B191" i="19" s="1"/>
  <c r="B97" i="19"/>
  <c r="B192" i="19" s="1"/>
  <c r="E96" i="3"/>
  <c r="F96" i="3"/>
  <c r="E50" i="3"/>
  <c r="F50" i="3"/>
  <c r="E49" i="3"/>
  <c r="F49" i="3"/>
  <c r="B12" i="19" l="1"/>
  <c r="B107" i="19" s="1"/>
  <c r="B13" i="19"/>
  <c r="B108" i="19" s="1"/>
  <c r="B15" i="19"/>
  <c r="B110" i="19" s="1"/>
  <c r="B16" i="19"/>
  <c r="B111" i="19" s="1"/>
  <c r="E16" i="3"/>
  <c r="F16" i="3"/>
  <c r="E15" i="3"/>
  <c r="F15" i="3"/>
  <c r="E13" i="3"/>
  <c r="F13" i="3"/>
  <c r="E12" i="3"/>
  <c r="F12" i="3"/>
  <c r="B31" i="19" l="1"/>
  <c r="B126" i="19" s="1"/>
  <c r="B32" i="19"/>
  <c r="B127" i="19" s="1"/>
  <c r="E32" i="3"/>
  <c r="F32" i="3"/>
  <c r="E31" i="3"/>
  <c r="F31" i="3"/>
  <c r="B17" i="19"/>
  <c r="B112" i="19" s="1"/>
  <c r="E17" i="3"/>
  <c r="F17" i="3"/>
  <c r="C15" i="29" l="1"/>
  <c r="D16" i="15"/>
  <c r="C12" i="29" l="1"/>
  <c r="B12" i="15"/>
  <c r="C20" i="29"/>
  <c r="D20" i="18"/>
  <c r="D21" i="18"/>
  <c r="D22" i="18"/>
  <c r="D23" i="18"/>
  <c r="D24" i="18"/>
  <c r="D25" i="18"/>
  <c r="D26" i="18"/>
  <c r="D27" i="18"/>
  <c r="D28" i="18"/>
  <c r="D29" i="18"/>
  <c r="D30" i="18"/>
  <c r="D19" i="18"/>
  <c r="F40" i="9"/>
  <c r="F41" i="9"/>
  <c r="F42" i="9"/>
  <c r="F43" i="9"/>
  <c r="F44" i="9"/>
  <c r="F45" i="9"/>
  <c r="F46" i="9"/>
  <c r="F47" i="9"/>
  <c r="F48" i="9"/>
  <c r="F49" i="9"/>
  <c r="F50" i="9"/>
  <c r="F39" i="9"/>
  <c r="D24" i="13"/>
  <c r="D12" i="13"/>
  <c r="D13" i="13"/>
  <c r="D14" i="13"/>
  <c r="D15" i="13"/>
  <c r="D16" i="13"/>
  <c r="D17" i="13"/>
  <c r="D18" i="13"/>
  <c r="D19" i="13"/>
  <c r="D20" i="13"/>
  <c r="D21" i="13"/>
  <c r="D22" i="13"/>
  <c r="D11" i="13"/>
  <c r="E12" i="28"/>
  <c r="J29" i="28"/>
  <c r="E5" i="28" s="1"/>
  <c r="K29" i="28"/>
  <c r="L29" i="28"/>
  <c r="M29" i="28"/>
  <c r="N29" i="28"/>
  <c r="O29" i="28"/>
  <c r="P29" i="28"/>
  <c r="Q29" i="28"/>
  <c r="R29" i="28"/>
  <c r="S29" i="28"/>
  <c r="T29" i="28"/>
  <c r="U29" i="28"/>
  <c r="V29" i="28"/>
  <c r="W29" i="28"/>
  <c r="X29" i="28"/>
  <c r="Y29" i="28"/>
  <c r="Z29" i="28"/>
  <c r="AA29" i="28"/>
  <c r="AB29" i="28"/>
  <c r="AC29" i="28"/>
  <c r="AD29" i="28"/>
  <c r="AE29" i="28"/>
  <c r="AF29" i="28"/>
  <c r="AG29" i="28"/>
  <c r="AH29" i="28"/>
  <c r="AI29" i="28"/>
  <c r="AJ29" i="28"/>
  <c r="AK29" i="28"/>
  <c r="AL29" i="28"/>
  <c r="AM29" i="28"/>
  <c r="AN29" i="28"/>
  <c r="AO29" i="28"/>
  <c r="E6" i="28" s="1"/>
  <c r="AP29" i="28"/>
  <c r="AQ29" i="28"/>
  <c r="AR29" i="28"/>
  <c r="AS29" i="28"/>
  <c r="AT29" i="28"/>
  <c r="AU29" i="28"/>
  <c r="AV29" i="28"/>
  <c r="AW29" i="28"/>
  <c r="AX29" i="28"/>
  <c r="AY29" i="28"/>
  <c r="AZ29" i="28"/>
  <c r="BA29" i="28"/>
  <c r="BB29" i="28"/>
  <c r="BC29" i="28"/>
  <c r="BD29" i="28"/>
  <c r="BE29" i="28"/>
  <c r="BF29" i="28"/>
  <c r="BG29" i="28"/>
  <c r="BH29" i="28"/>
  <c r="BI29" i="28"/>
  <c r="BJ29" i="28"/>
  <c r="BK29" i="28"/>
  <c r="BL29" i="28"/>
  <c r="BM29" i="28"/>
  <c r="BN29" i="28"/>
  <c r="BO29" i="28"/>
  <c r="BP29" i="28"/>
  <c r="BQ29" i="28"/>
  <c r="E7" i="28" s="1"/>
  <c r="BR29" i="28"/>
  <c r="BS29" i="28"/>
  <c r="BT29" i="28"/>
  <c r="BU29" i="28"/>
  <c r="BV29" i="28"/>
  <c r="BW29" i="28"/>
  <c r="BX29" i="28"/>
  <c r="BY29" i="28"/>
  <c r="BZ29" i="28"/>
  <c r="CA29" i="28"/>
  <c r="CB29" i="28"/>
  <c r="CC29" i="28"/>
  <c r="CD29" i="28"/>
  <c r="CE29" i="28"/>
  <c r="CF29" i="28"/>
  <c r="CG29" i="28"/>
  <c r="CH29" i="28"/>
  <c r="CI29" i="28"/>
  <c r="CJ29" i="28"/>
  <c r="CK29" i="28"/>
  <c r="CL29" i="28"/>
  <c r="CM29" i="28"/>
  <c r="CN29" i="28"/>
  <c r="CO29" i="28"/>
  <c r="CP29" i="28"/>
  <c r="CQ29" i="28"/>
  <c r="CR29" i="28"/>
  <c r="CS29" i="28"/>
  <c r="CT29" i="28"/>
  <c r="CU29" i="28"/>
  <c r="CV29" i="28"/>
  <c r="E8" i="28" s="1"/>
  <c r="CW29" i="28"/>
  <c r="CX29" i="28"/>
  <c r="CY29" i="28"/>
  <c r="CZ29" i="28"/>
  <c r="DA29" i="28"/>
  <c r="DB29" i="28"/>
  <c r="DC29" i="28"/>
  <c r="DD29" i="28"/>
  <c r="DE29" i="28"/>
  <c r="DF29" i="28"/>
  <c r="DG29" i="28"/>
  <c r="DH29" i="28"/>
  <c r="DI29" i="28"/>
  <c r="DJ29" i="28"/>
  <c r="DK29" i="28"/>
  <c r="DL29" i="28"/>
  <c r="DM29" i="28"/>
  <c r="DN29" i="28"/>
  <c r="DO29" i="28"/>
  <c r="DP29" i="28"/>
  <c r="DQ29" i="28"/>
  <c r="DR29" i="28"/>
  <c r="DS29" i="28"/>
  <c r="DT29" i="28"/>
  <c r="DU29" i="28"/>
  <c r="DV29" i="28"/>
  <c r="DW29" i="28"/>
  <c r="DX29" i="28"/>
  <c r="DY29" i="28"/>
  <c r="DZ29" i="28"/>
  <c r="EA29" i="28"/>
  <c r="E9" i="28" s="1"/>
  <c r="EB29" i="28"/>
  <c r="EC29" i="28"/>
  <c r="ED29" i="28"/>
  <c r="EE29" i="28"/>
  <c r="EF29" i="28"/>
  <c r="EG29" i="28"/>
  <c r="EH29" i="28"/>
  <c r="EI29" i="28"/>
  <c r="EJ29" i="28"/>
  <c r="EK29" i="28"/>
  <c r="EL29" i="28"/>
  <c r="EM29" i="28"/>
  <c r="EN29" i="28"/>
  <c r="EO29" i="28"/>
  <c r="EP29" i="28"/>
  <c r="EQ29" i="28"/>
  <c r="ER29" i="28"/>
  <c r="ES29" i="28"/>
  <c r="ET29" i="28"/>
  <c r="EU29" i="28"/>
  <c r="EV29" i="28"/>
  <c r="EW29" i="28"/>
  <c r="EX29" i="28"/>
  <c r="EY29" i="28"/>
  <c r="EZ29" i="28"/>
  <c r="FA29" i="28"/>
  <c r="FB29" i="28"/>
  <c r="FC29" i="28"/>
  <c r="FD29" i="28"/>
  <c r="FE29" i="28"/>
  <c r="E10" i="28" s="1"/>
  <c r="FF29" i="28"/>
  <c r="FG29" i="28"/>
  <c r="FH29" i="28"/>
  <c r="FI29" i="28"/>
  <c r="FJ29" i="28"/>
  <c r="FK29" i="28"/>
  <c r="FL29" i="28"/>
  <c r="FM29" i="28"/>
  <c r="FN29" i="28"/>
  <c r="FO29" i="28"/>
  <c r="FP29" i="28"/>
  <c r="FQ29" i="28"/>
  <c r="FR29" i="28"/>
  <c r="FS29" i="28"/>
  <c r="FT29" i="28"/>
  <c r="FU29" i="28"/>
  <c r="FV29" i="28"/>
  <c r="FW29" i="28"/>
  <c r="FX29" i="28"/>
  <c r="FY29" i="28"/>
  <c r="FZ29" i="28"/>
  <c r="GA29" i="28"/>
  <c r="GB29" i="28"/>
  <c r="GC29" i="28"/>
  <c r="GD29" i="28"/>
  <c r="GE29" i="28"/>
  <c r="GF29" i="28"/>
  <c r="GG29" i="28"/>
  <c r="GH29" i="28"/>
  <c r="GI29" i="28"/>
  <c r="GJ29" i="28"/>
  <c r="GK29" i="28"/>
  <c r="GL29" i="28"/>
  <c r="GM29" i="28"/>
  <c r="GN29" i="28"/>
  <c r="E11" i="28" s="1"/>
  <c r="GO29" i="28"/>
  <c r="GP29" i="28"/>
  <c r="GQ29" i="28"/>
  <c r="GR29" i="28"/>
  <c r="GS29" i="28"/>
  <c r="GT29" i="28"/>
  <c r="GU29" i="28"/>
  <c r="GV29" i="28"/>
  <c r="GW29" i="28"/>
  <c r="GX29" i="28"/>
  <c r="GY29" i="28"/>
  <c r="GZ29" i="28"/>
  <c r="HA29" i="28"/>
  <c r="HB29" i="28"/>
  <c r="HC29" i="28"/>
  <c r="HD29" i="28"/>
  <c r="HE29" i="28"/>
  <c r="HF29" i="28"/>
  <c r="HG29" i="28"/>
  <c r="HH29" i="28"/>
  <c r="HI29" i="28"/>
  <c r="HJ29" i="28"/>
  <c r="HK29" i="28"/>
  <c r="HL29" i="28"/>
  <c r="HM29" i="28"/>
  <c r="HN29" i="28"/>
  <c r="HO29" i="28"/>
  <c r="HP29" i="28"/>
  <c r="HQ29" i="28"/>
  <c r="HR29" i="28"/>
  <c r="HS29" i="28"/>
  <c r="HT29" i="28"/>
  <c r="HU29" i="28"/>
  <c r="HV29" i="28"/>
  <c r="HW29" i="28"/>
  <c r="HX29" i="28"/>
  <c r="HY29" i="28"/>
  <c r="HZ29" i="28"/>
  <c r="IA29" i="28"/>
  <c r="IB29" i="28"/>
  <c r="IC29" i="28"/>
  <c r="ID29" i="28"/>
  <c r="IE29" i="28"/>
  <c r="IF29" i="28"/>
  <c r="IG29" i="28"/>
  <c r="IH29" i="28"/>
  <c r="II29" i="28"/>
  <c r="IJ29" i="28"/>
  <c r="IK29" i="28"/>
  <c r="IL29" i="28"/>
  <c r="IM29" i="28"/>
  <c r="IN29" i="28"/>
  <c r="IO29" i="28"/>
  <c r="IP29" i="28"/>
  <c r="IQ29" i="28"/>
  <c r="IR29" i="28"/>
  <c r="IS29" i="28"/>
  <c r="E13" i="28" s="1"/>
  <c r="IT29" i="28"/>
  <c r="IU29" i="28"/>
  <c r="IV29" i="28"/>
  <c r="IW29" i="28"/>
  <c r="IX29" i="28"/>
  <c r="IY29" i="28"/>
  <c r="IZ29" i="28"/>
  <c r="JA29" i="28"/>
  <c r="JB29" i="28"/>
  <c r="JC29" i="28"/>
  <c r="JD29" i="28"/>
  <c r="JE29" i="28"/>
  <c r="JF29" i="28"/>
  <c r="JG29" i="28"/>
  <c r="JH29" i="28"/>
  <c r="JI29" i="28"/>
  <c r="JJ29" i="28"/>
  <c r="JK29" i="28"/>
  <c r="JL29" i="28"/>
  <c r="JM29" i="28"/>
  <c r="JN29" i="28"/>
  <c r="JO29" i="28"/>
  <c r="JP29" i="28"/>
  <c r="JQ29" i="28"/>
  <c r="JR29" i="28"/>
  <c r="JS29" i="28"/>
  <c r="JT29" i="28"/>
  <c r="JU29" i="28"/>
  <c r="JV29" i="28"/>
  <c r="JW29" i="28"/>
  <c r="E14" i="28" s="1"/>
  <c r="JX29" i="28"/>
  <c r="JY29" i="28"/>
  <c r="JZ29" i="28"/>
  <c r="KA29" i="28"/>
  <c r="KB29" i="28"/>
  <c r="KC29" i="28"/>
  <c r="KD29" i="28"/>
  <c r="KE29" i="28"/>
  <c r="KF29" i="28"/>
  <c r="KG29" i="28"/>
  <c r="KH29" i="28"/>
  <c r="KI29" i="28"/>
  <c r="KJ29" i="28"/>
  <c r="KK29" i="28"/>
  <c r="KL29" i="28"/>
  <c r="KM29" i="28"/>
  <c r="KN29" i="28"/>
  <c r="KO29" i="28"/>
  <c r="KP29" i="28"/>
  <c r="KQ29" i="28"/>
  <c r="KR29" i="28"/>
  <c r="KS29" i="28"/>
  <c r="KT29" i="28"/>
  <c r="KU29" i="28"/>
  <c r="KV29" i="28"/>
  <c r="KW29" i="28"/>
  <c r="KX29" i="28"/>
  <c r="KY29" i="28"/>
  <c r="KZ29" i="28"/>
  <c r="LA29" i="28"/>
  <c r="LB29" i="28"/>
  <c r="E15" i="28" s="1"/>
  <c r="LC29" i="28"/>
  <c r="LD29" i="28"/>
  <c r="LE29" i="28"/>
  <c r="LF29" i="28"/>
  <c r="LG29" i="28"/>
  <c r="LH29" i="28"/>
  <c r="LI29" i="28"/>
  <c r="LJ29" i="28"/>
  <c r="LK29" i="28"/>
  <c r="LL29" i="28"/>
  <c r="LM29" i="28"/>
  <c r="LN29" i="28"/>
  <c r="LO29" i="28"/>
  <c r="LP29" i="28"/>
  <c r="LQ29" i="28"/>
  <c r="LR29" i="28"/>
  <c r="LS29" i="28"/>
  <c r="LT29" i="28"/>
  <c r="LU29" i="28"/>
  <c r="LV29" i="28"/>
  <c r="LW29" i="28"/>
  <c r="LX29" i="28"/>
  <c r="LY29" i="28"/>
  <c r="LZ29" i="28"/>
  <c r="MA29" i="28"/>
  <c r="MB29" i="28"/>
  <c r="MC29" i="28"/>
  <c r="MD29" i="28"/>
  <c r="ME29" i="28"/>
  <c r="MF29" i="28"/>
  <c r="E16" i="28" s="1"/>
  <c r="MG29" i="28"/>
  <c r="MH29" i="28"/>
  <c r="MI29" i="28"/>
  <c r="MJ29" i="28"/>
  <c r="MK29" i="28"/>
  <c r="ML29" i="28"/>
  <c r="MM29" i="28"/>
  <c r="MN29" i="28"/>
  <c r="MO29" i="28"/>
  <c r="MP29" i="28"/>
  <c r="MQ29" i="28"/>
  <c r="MR29" i="28"/>
  <c r="MS29" i="28"/>
  <c r="MT29" i="28"/>
  <c r="MU29" i="28"/>
  <c r="MV29" i="28"/>
  <c r="MW29" i="28"/>
  <c r="MX29" i="28"/>
  <c r="MY29" i="28"/>
  <c r="MZ29" i="28"/>
  <c r="NA29" i="28"/>
  <c r="NB29" i="28"/>
  <c r="NC29" i="28"/>
  <c r="ND29" i="28"/>
  <c r="NE29" i="28"/>
  <c r="NF29" i="28"/>
  <c r="NG29" i="28"/>
  <c r="NH29" i="28"/>
  <c r="NI29" i="28"/>
  <c r="NJ29" i="28"/>
  <c r="C18" i="29" l="1"/>
  <c r="R6" i="19"/>
  <c r="E17" i="28"/>
  <c r="B90" i="4" l="1"/>
  <c r="B84" i="4"/>
  <c r="B78" i="4"/>
  <c r="B72" i="4"/>
  <c r="B66" i="4"/>
  <c r="B60" i="4"/>
  <c r="B54" i="4"/>
  <c r="B48" i="4"/>
  <c r="B42" i="4"/>
  <c r="B36" i="4"/>
  <c r="B30" i="4"/>
  <c r="B24" i="4"/>
  <c r="E94" i="4"/>
  <c r="D94" i="4"/>
  <c r="F92" i="4"/>
  <c r="E92" i="4"/>
  <c r="D92" i="4"/>
  <c r="F91" i="4"/>
  <c r="E91" i="4"/>
  <c r="D91" i="4"/>
  <c r="F90" i="4"/>
  <c r="E90" i="4"/>
  <c r="D90" i="4"/>
  <c r="E88" i="4"/>
  <c r="D88" i="4"/>
  <c r="F86" i="4"/>
  <c r="E86" i="4"/>
  <c r="D86" i="4"/>
  <c r="F85" i="4"/>
  <c r="E85" i="4"/>
  <c r="D85" i="4"/>
  <c r="F84" i="4"/>
  <c r="E84" i="4"/>
  <c r="D84" i="4"/>
  <c r="E82" i="4"/>
  <c r="D82" i="4"/>
  <c r="F80" i="4"/>
  <c r="E80" i="4"/>
  <c r="D80" i="4"/>
  <c r="F79" i="4"/>
  <c r="E79" i="4"/>
  <c r="D79" i="4"/>
  <c r="F78" i="4"/>
  <c r="E78" i="4"/>
  <c r="D78" i="4"/>
  <c r="E76" i="4"/>
  <c r="D76" i="4"/>
  <c r="F74" i="4"/>
  <c r="E74" i="4"/>
  <c r="D74" i="4"/>
  <c r="F73" i="4"/>
  <c r="E73" i="4"/>
  <c r="D73" i="4"/>
  <c r="F72" i="4"/>
  <c r="E72" i="4"/>
  <c r="D72" i="4"/>
  <c r="E70" i="4"/>
  <c r="D70" i="4"/>
  <c r="F68" i="4"/>
  <c r="E68" i="4"/>
  <c r="D68" i="4"/>
  <c r="F67" i="4"/>
  <c r="E67" i="4"/>
  <c r="D67" i="4"/>
  <c r="F66" i="4"/>
  <c r="E66" i="4"/>
  <c r="D66" i="4"/>
  <c r="E64" i="4"/>
  <c r="D64" i="4"/>
  <c r="F62" i="4"/>
  <c r="E62" i="4"/>
  <c r="D62" i="4"/>
  <c r="F61" i="4"/>
  <c r="E61" i="4"/>
  <c r="D61" i="4"/>
  <c r="F60" i="4"/>
  <c r="E60" i="4"/>
  <c r="D60" i="4"/>
  <c r="E58" i="4"/>
  <c r="D58" i="4"/>
  <c r="F56" i="4"/>
  <c r="E56" i="4"/>
  <c r="D56" i="4"/>
  <c r="F55" i="4"/>
  <c r="E55" i="4"/>
  <c r="D55" i="4"/>
  <c r="F54" i="4"/>
  <c r="E54" i="4"/>
  <c r="D54" i="4"/>
  <c r="E52" i="4"/>
  <c r="D52" i="4"/>
  <c r="F50" i="4"/>
  <c r="E50" i="4"/>
  <c r="D50" i="4"/>
  <c r="F49" i="4"/>
  <c r="E49" i="4"/>
  <c r="D49" i="4"/>
  <c r="F48" i="4"/>
  <c r="E48" i="4"/>
  <c r="D48" i="4"/>
  <c r="E46" i="4"/>
  <c r="D46" i="4"/>
  <c r="F44" i="4"/>
  <c r="E44" i="4"/>
  <c r="D44" i="4"/>
  <c r="F43" i="4"/>
  <c r="E43" i="4"/>
  <c r="D43" i="4"/>
  <c r="F42" i="4"/>
  <c r="E42" i="4"/>
  <c r="D42" i="4"/>
  <c r="E40" i="4"/>
  <c r="D40" i="4"/>
  <c r="F38" i="4"/>
  <c r="E38" i="4"/>
  <c r="D38" i="4"/>
  <c r="F37" i="4"/>
  <c r="E37" i="4"/>
  <c r="D37" i="4"/>
  <c r="F36" i="4"/>
  <c r="E36" i="4"/>
  <c r="D36" i="4"/>
  <c r="E34" i="4"/>
  <c r="D34" i="4"/>
  <c r="F32" i="4"/>
  <c r="E32" i="4"/>
  <c r="D32" i="4"/>
  <c r="F31" i="4"/>
  <c r="E31" i="4"/>
  <c r="D31" i="4"/>
  <c r="F30" i="4"/>
  <c r="E30" i="4"/>
  <c r="D30" i="4"/>
  <c r="E28" i="4"/>
  <c r="D28" i="4"/>
  <c r="F26" i="4"/>
  <c r="E26" i="4"/>
  <c r="D26" i="4"/>
  <c r="F25" i="4"/>
  <c r="E25" i="4"/>
  <c r="D25" i="4"/>
  <c r="F24" i="4"/>
  <c r="E24" i="4"/>
  <c r="D24" i="4"/>
  <c r="C8" i="15"/>
  <c r="E86" i="3" l="1"/>
  <c r="F86" i="3"/>
  <c r="E85" i="3"/>
  <c r="F85" i="3"/>
  <c r="E84" i="3"/>
  <c r="F84" i="3"/>
  <c r="E83" i="3"/>
  <c r="F83" i="3"/>
  <c r="E72" i="3"/>
  <c r="F72" i="3"/>
  <c r="E71" i="3"/>
  <c r="F71" i="3"/>
  <c r="B20" i="19"/>
  <c r="B115" i="19" s="1"/>
  <c r="E20" i="3"/>
  <c r="F20" i="3"/>
  <c r="E58" i="3" l="1"/>
  <c r="F58" i="3"/>
  <c r="E56" i="3"/>
  <c r="F56" i="3"/>
  <c r="E55" i="3"/>
  <c r="F55" i="3"/>
  <c r="B9" i="19" l="1"/>
  <c r="B104" i="19" s="1"/>
  <c r="B10" i="19"/>
  <c r="B105" i="19" s="1"/>
  <c r="B11" i="19"/>
  <c r="B106" i="19" s="1"/>
  <c r="B18" i="19"/>
  <c r="B113" i="19" s="1"/>
  <c r="B19" i="19"/>
  <c r="B114" i="19" s="1"/>
  <c r="B23" i="19"/>
  <c r="B118" i="19" s="1"/>
  <c r="B24" i="19"/>
  <c r="B119" i="19" s="1"/>
  <c r="B25" i="19"/>
  <c r="B120" i="19" s="1"/>
  <c r="B26" i="19"/>
  <c r="B121" i="19" s="1"/>
  <c r="B27" i="19"/>
  <c r="B122" i="19" s="1"/>
  <c r="B28" i="19"/>
  <c r="B123" i="19" s="1"/>
  <c r="B29" i="19"/>
  <c r="B124" i="19" s="1"/>
  <c r="B33" i="19"/>
  <c r="B128" i="19" s="1"/>
  <c r="B34" i="19"/>
  <c r="B129" i="19" s="1"/>
  <c r="B35" i="19"/>
  <c r="B130" i="19" s="1"/>
  <c r="B36" i="19"/>
  <c r="B131" i="19" s="1"/>
  <c r="B37" i="19"/>
  <c r="B132" i="19" s="1"/>
  <c r="B38" i="19"/>
  <c r="B133" i="19" s="1"/>
  <c r="B39" i="19"/>
  <c r="B134" i="19" s="1"/>
  <c r="B44" i="19"/>
  <c r="B139" i="19" s="1"/>
  <c r="B45" i="19"/>
  <c r="B140" i="19" s="1"/>
  <c r="B46" i="19"/>
  <c r="B141" i="19" s="1"/>
  <c r="B47" i="19"/>
  <c r="B142" i="19" s="1"/>
  <c r="B48" i="19"/>
  <c r="B143" i="19" s="1"/>
  <c r="E94" i="3"/>
  <c r="F94" i="3"/>
  <c r="E95" i="3"/>
  <c r="F95" i="3"/>
  <c r="E18" i="3"/>
  <c r="F18" i="3"/>
  <c r="E19" i="3"/>
  <c r="F19" i="3"/>
  <c r="E23" i="3"/>
  <c r="F23" i="3"/>
  <c r="E24" i="3"/>
  <c r="F24" i="3"/>
  <c r="E25" i="3"/>
  <c r="F25" i="3"/>
  <c r="E26" i="3"/>
  <c r="F26" i="3"/>
  <c r="E27" i="3"/>
  <c r="F27" i="3"/>
  <c r="E28" i="3"/>
  <c r="F28" i="3"/>
  <c r="E29" i="3"/>
  <c r="F29" i="3"/>
  <c r="E33" i="3"/>
  <c r="F33" i="3"/>
  <c r="E34" i="3"/>
  <c r="F34" i="3"/>
  <c r="E35" i="3"/>
  <c r="F35" i="3"/>
  <c r="E36" i="3"/>
  <c r="F36" i="3"/>
  <c r="E37" i="3"/>
  <c r="F37" i="3"/>
  <c r="E38" i="3"/>
  <c r="F38" i="3"/>
  <c r="E39" i="3"/>
  <c r="F39" i="3"/>
  <c r="E44" i="3"/>
  <c r="F44" i="3"/>
  <c r="E45" i="3"/>
  <c r="F45" i="3"/>
  <c r="E46" i="3"/>
  <c r="F46" i="3"/>
  <c r="E47" i="3"/>
  <c r="F47" i="3"/>
  <c r="E48" i="3"/>
  <c r="F48" i="3"/>
  <c r="E51" i="3"/>
  <c r="F51" i="3"/>
  <c r="E52" i="3"/>
  <c r="F52" i="3"/>
  <c r="E53" i="3"/>
  <c r="F53" i="3"/>
  <c r="E63" i="3"/>
  <c r="F63" i="3"/>
  <c r="E64" i="3"/>
  <c r="F64" i="3"/>
  <c r="E65" i="3"/>
  <c r="F65" i="3"/>
  <c r="E66" i="3"/>
  <c r="F66" i="3"/>
  <c r="E67" i="3"/>
  <c r="F67" i="3"/>
  <c r="E68" i="3"/>
  <c r="F68" i="3"/>
  <c r="E9" i="3"/>
  <c r="F9" i="3"/>
  <c r="E10" i="3"/>
  <c r="F10" i="3"/>
  <c r="E11" i="3"/>
  <c r="F11" i="3"/>
  <c r="E69" i="3"/>
  <c r="F69" i="3"/>
  <c r="E70" i="3"/>
  <c r="F70" i="3"/>
  <c r="E73" i="3"/>
  <c r="F73" i="3"/>
  <c r="E74" i="3"/>
  <c r="F74" i="3"/>
  <c r="E75" i="3"/>
  <c r="F75" i="3"/>
  <c r="E76" i="3"/>
  <c r="F76" i="3"/>
  <c r="E77" i="3"/>
  <c r="F77" i="3"/>
  <c r="E78" i="3"/>
  <c r="F78" i="3"/>
  <c r="E79" i="3"/>
  <c r="F79" i="3"/>
  <c r="E81" i="3"/>
  <c r="F81" i="3"/>
  <c r="E82" i="3"/>
  <c r="F82" i="3"/>
  <c r="E92" i="3"/>
  <c r="F92" i="3"/>
  <c r="E93" i="3"/>
  <c r="F93" i="3"/>
  <c r="E97" i="3"/>
  <c r="F97" i="3"/>
  <c r="R3" i="19" l="1"/>
  <c r="F6" i="3"/>
  <c r="G200" i="16" l="1"/>
  <c r="G211" i="16" l="1"/>
  <c r="G210" i="16"/>
  <c r="G209" i="16"/>
  <c r="G208" i="16"/>
  <c r="G207" i="16"/>
  <c r="G206" i="16"/>
  <c r="G205" i="16"/>
  <c r="G204" i="16"/>
  <c r="G203" i="16"/>
  <c r="G202" i="16"/>
  <c r="G201" i="16"/>
  <c r="G195" i="16"/>
  <c r="G194" i="16"/>
  <c r="G193" i="16"/>
  <c r="G192" i="16"/>
  <c r="G191" i="16"/>
  <c r="G190" i="16"/>
  <c r="G189" i="16"/>
  <c r="G188" i="16"/>
  <c r="G187" i="16"/>
  <c r="G186" i="16"/>
  <c r="G185" i="16"/>
  <c r="G184" i="16"/>
  <c r="G179" i="16"/>
  <c r="G178" i="16"/>
  <c r="G177" i="16"/>
  <c r="G176" i="16"/>
  <c r="G175" i="16"/>
  <c r="G174" i="16"/>
  <c r="G173" i="16"/>
  <c r="G172" i="16"/>
  <c r="G171" i="16"/>
  <c r="G170" i="16"/>
  <c r="G169" i="16"/>
  <c r="G168" i="16"/>
  <c r="G163" i="16"/>
  <c r="G162" i="16"/>
  <c r="G161" i="16"/>
  <c r="G160" i="16"/>
  <c r="G159" i="16"/>
  <c r="G158" i="16"/>
  <c r="G157" i="16"/>
  <c r="G156" i="16"/>
  <c r="G155" i="16"/>
  <c r="G154" i="16"/>
  <c r="G153" i="16"/>
  <c r="G152" i="16"/>
  <c r="G180" i="16" l="1"/>
  <c r="G196" i="16"/>
  <c r="G164" i="16"/>
  <c r="G212" i="16"/>
  <c r="G201" i="9" l="1"/>
  <c r="G202" i="9"/>
  <c r="G203" i="9"/>
  <c r="G204" i="9"/>
  <c r="G205" i="9"/>
  <c r="G206" i="9"/>
  <c r="G207" i="9"/>
  <c r="G208" i="9"/>
  <c r="G209" i="9"/>
  <c r="G210" i="9"/>
  <c r="G211" i="9"/>
  <c r="G200" i="9"/>
  <c r="G185" i="9"/>
  <c r="G186" i="9"/>
  <c r="G187" i="9"/>
  <c r="G188" i="9"/>
  <c r="G189" i="9"/>
  <c r="G190" i="9"/>
  <c r="G191" i="9"/>
  <c r="G192" i="9"/>
  <c r="G193" i="9"/>
  <c r="G194" i="9"/>
  <c r="G195" i="9"/>
  <c r="G184" i="9"/>
  <c r="G169" i="9"/>
  <c r="G170" i="9"/>
  <c r="G171" i="9"/>
  <c r="G172" i="9"/>
  <c r="G173" i="9"/>
  <c r="G174" i="9"/>
  <c r="G175" i="9"/>
  <c r="G176" i="9"/>
  <c r="G177" i="9"/>
  <c r="G178" i="9"/>
  <c r="G179" i="9"/>
  <c r="G168" i="9"/>
  <c r="G153" i="9"/>
  <c r="G154" i="9"/>
  <c r="G155" i="9"/>
  <c r="G156" i="9"/>
  <c r="G157" i="9"/>
  <c r="G158" i="9"/>
  <c r="G159" i="9"/>
  <c r="G160" i="9"/>
  <c r="G161" i="9"/>
  <c r="G162" i="9"/>
  <c r="G163" i="9"/>
  <c r="G152" i="9"/>
  <c r="G164" i="9" l="1"/>
  <c r="G196" i="9"/>
  <c r="G212" i="9"/>
  <c r="G180" i="9"/>
  <c r="K43" i="22" l="1"/>
  <c r="L43" i="22"/>
  <c r="M43" i="22"/>
  <c r="N43" i="22"/>
  <c r="O43" i="22"/>
  <c r="P43" i="22"/>
  <c r="Q43" i="22"/>
  <c r="R43" i="22"/>
  <c r="S43" i="22"/>
  <c r="T43" i="22"/>
  <c r="U43" i="22"/>
  <c r="V43" i="22"/>
  <c r="W43" i="22"/>
  <c r="X43" i="22"/>
  <c r="Y43" i="22"/>
  <c r="Z43" i="22"/>
  <c r="AA43" i="22"/>
  <c r="AB43" i="22"/>
  <c r="AC43" i="22"/>
  <c r="AD43" i="22"/>
  <c r="AE43" i="22"/>
  <c r="AF43" i="22"/>
  <c r="AG43" i="22"/>
  <c r="AH43" i="22"/>
  <c r="AI43" i="22"/>
  <c r="AJ43" i="22"/>
  <c r="AK43" i="22"/>
  <c r="AL43" i="22"/>
  <c r="AM43" i="22"/>
  <c r="AN43" i="22"/>
  <c r="AO43" i="22"/>
  <c r="AP43" i="22"/>
  <c r="AQ43" i="22"/>
  <c r="AR43" i="22"/>
  <c r="AS43" i="22"/>
  <c r="AT43" i="22"/>
  <c r="AU43" i="22"/>
  <c r="AV43" i="22"/>
  <c r="AW43" i="22"/>
  <c r="AX43" i="22"/>
  <c r="AY43" i="22"/>
  <c r="AZ43" i="22"/>
  <c r="BA43" i="22"/>
  <c r="BB43" i="22"/>
  <c r="BC43" i="22"/>
  <c r="BD43" i="22"/>
  <c r="BE43" i="22"/>
  <c r="BF43" i="22"/>
  <c r="BG43" i="22"/>
  <c r="BH43" i="22"/>
  <c r="BI43" i="22"/>
  <c r="BJ43" i="22"/>
  <c r="BK43" i="22"/>
  <c r="BL43" i="22"/>
  <c r="BM43" i="22"/>
  <c r="BN43" i="22"/>
  <c r="BO43" i="22"/>
  <c r="BP43" i="22"/>
  <c r="BQ43" i="22"/>
  <c r="BR43" i="22"/>
  <c r="BS43" i="22"/>
  <c r="BT43" i="22"/>
  <c r="BU43" i="22"/>
  <c r="BV43" i="22"/>
  <c r="BW43" i="22"/>
  <c r="BX43" i="22"/>
  <c r="BY43" i="22"/>
  <c r="BZ43" i="22"/>
  <c r="CA43" i="22"/>
  <c r="CB43" i="22"/>
  <c r="CC43" i="22"/>
  <c r="CD43" i="22"/>
  <c r="CE43" i="22"/>
  <c r="CF43" i="22"/>
  <c r="CG43" i="22"/>
  <c r="CH43" i="22"/>
  <c r="CI43" i="22"/>
  <c r="CJ43" i="22"/>
  <c r="CK43" i="22"/>
  <c r="CL43" i="22"/>
  <c r="CM43" i="22"/>
  <c r="CN43" i="22"/>
  <c r="CO43" i="22"/>
  <c r="CP43" i="22"/>
  <c r="CQ43" i="22"/>
  <c r="CR43" i="22"/>
  <c r="CS43" i="22"/>
  <c r="CT43" i="22"/>
  <c r="CU43" i="22"/>
  <c r="CV43" i="22"/>
  <c r="CW43" i="22"/>
  <c r="CX43" i="22"/>
  <c r="CY43" i="22"/>
  <c r="CZ43" i="22"/>
  <c r="DA43" i="22"/>
  <c r="DB43" i="22"/>
  <c r="DC43" i="22"/>
  <c r="DD43" i="22"/>
  <c r="DE43" i="22"/>
  <c r="DF43" i="22"/>
  <c r="DG43" i="22"/>
  <c r="DH43" i="22"/>
  <c r="DI43" i="22"/>
  <c r="DJ43" i="22"/>
  <c r="DK43" i="22"/>
  <c r="DL43" i="22"/>
  <c r="DM43" i="22"/>
  <c r="DN43" i="22"/>
  <c r="DO43" i="22"/>
  <c r="DP43" i="22"/>
  <c r="DQ43" i="22"/>
  <c r="DR43" i="22"/>
  <c r="DS43" i="22"/>
  <c r="DT43" i="22"/>
  <c r="DU43" i="22"/>
  <c r="DV43" i="22"/>
  <c r="DW43" i="22"/>
  <c r="DX43" i="22"/>
  <c r="DY43" i="22"/>
  <c r="DZ43" i="22"/>
  <c r="EA43" i="22"/>
  <c r="EB43" i="22"/>
  <c r="EC43" i="22"/>
  <c r="ED43" i="22"/>
  <c r="EE43" i="22"/>
  <c r="EF43" i="22"/>
  <c r="EG43" i="22"/>
  <c r="EH43" i="22"/>
  <c r="EI43" i="22"/>
  <c r="EJ43" i="22"/>
  <c r="EK43" i="22"/>
  <c r="EL43" i="22"/>
  <c r="EM43" i="22"/>
  <c r="EN43" i="22"/>
  <c r="EO43" i="22"/>
  <c r="EP43" i="22"/>
  <c r="EQ43" i="22"/>
  <c r="ER43" i="22"/>
  <c r="ES43" i="22"/>
  <c r="ET43" i="22"/>
  <c r="EU43" i="22"/>
  <c r="EV43" i="22"/>
  <c r="EW43" i="22"/>
  <c r="EX43" i="22"/>
  <c r="EY43" i="22"/>
  <c r="EZ43" i="22"/>
  <c r="FA43" i="22"/>
  <c r="FB43" i="22"/>
  <c r="FC43" i="22"/>
  <c r="FD43" i="22"/>
  <c r="FE43" i="22"/>
  <c r="FF43" i="22"/>
  <c r="FG43" i="22"/>
  <c r="FH43" i="22"/>
  <c r="FI43" i="22"/>
  <c r="FJ43" i="22"/>
  <c r="FK43" i="22"/>
  <c r="FL43" i="22"/>
  <c r="FM43" i="22"/>
  <c r="FN43" i="22"/>
  <c r="FO43" i="22"/>
  <c r="FP43" i="22"/>
  <c r="FQ43" i="22"/>
  <c r="FR43" i="22"/>
  <c r="FS43" i="22"/>
  <c r="FT43" i="22"/>
  <c r="FU43" i="22"/>
  <c r="FV43" i="22"/>
  <c r="FW43" i="22"/>
  <c r="FX43" i="22"/>
  <c r="FY43" i="22"/>
  <c r="FZ43" i="22"/>
  <c r="GA43" i="22"/>
  <c r="GB43" i="22"/>
  <c r="GC43" i="22"/>
  <c r="GD43" i="22"/>
  <c r="GE43" i="22"/>
  <c r="GF43" i="22"/>
  <c r="GG43" i="22"/>
  <c r="GH43" i="22"/>
  <c r="GI43" i="22"/>
  <c r="GJ43" i="22"/>
  <c r="GK43" i="22"/>
  <c r="GL43" i="22"/>
  <c r="GM43" i="22"/>
  <c r="GN43" i="22"/>
  <c r="GO43" i="22"/>
  <c r="GP43" i="22"/>
  <c r="GQ43" i="22"/>
  <c r="GR43" i="22"/>
  <c r="GS43" i="22"/>
  <c r="GT43" i="22"/>
  <c r="GU43" i="22"/>
  <c r="GV43" i="22"/>
  <c r="GW43" i="22"/>
  <c r="GX43" i="22"/>
  <c r="GY43" i="22"/>
  <c r="GZ43" i="22"/>
  <c r="HA43" i="22"/>
  <c r="HB43" i="22"/>
  <c r="HC43" i="22"/>
  <c r="HD43" i="22"/>
  <c r="HE43" i="22"/>
  <c r="HF43" i="22"/>
  <c r="HG43" i="22"/>
  <c r="HH43" i="22"/>
  <c r="HI43" i="22"/>
  <c r="HJ43" i="22"/>
  <c r="HK43" i="22"/>
  <c r="HL43" i="22"/>
  <c r="HM43" i="22"/>
  <c r="HN43" i="22"/>
  <c r="HO43" i="22"/>
  <c r="HP43" i="22"/>
  <c r="HQ43" i="22"/>
  <c r="HR43" i="22"/>
  <c r="HS43" i="22"/>
  <c r="HT43" i="22"/>
  <c r="HU43" i="22"/>
  <c r="HV43" i="22"/>
  <c r="HW43" i="22"/>
  <c r="HX43" i="22"/>
  <c r="HY43" i="22"/>
  <c r="HZ43" i="22"/>
  <c r="IA43" i="22"/>
  <c r="IB43" i="22"/>
  <c r="IC43" i="22"/>
  <c r="ID43" i="22"/>
  <c r="IE43" i="22"/>
  <c r="IF43" i="22"/>
  <c r="IG43" i="22"/>
  <c r="IH43" i="22"/>
  <c r="II43" i="22"/>
  <c r="IJ43" i="22"/>
  <c r="IK43" i="22"/>
  <c r="IL43" i="22"/>
  <c r="IM43" i="22"/>
  <c r="IN43" i="22"/>
  <c r="IO43" i="22"/>
  <c r="IP43" i="22"/>
  <c r="IQ43" i="22"/>
  <c r="IR43" i="22"/>
  <c r="IS43" i="22"/>
  <c r="IT43" i="22"/>
  <c r="IU43" i="22"/>
  <c r="IV43" i="22"/>
  <c r="IW43" i="22"/>
  <c r="IX43" i="22"/>
  <c r="IY43" i="22"/>
  <c r="IZ43" i="22"/>
  <c r="JA43" i="22"/>
  <c r="JB43" i="22"/>
  <c r="JC43" i="22"/>
  <c r="JD43" i="22"/>
  <c r="JE43" i="22"/>
  <c r="JF43" i="22"/>
  <c r="JG43" i="22"/>
  <c r="JH43" i="22"/>
  <c r="JI43" i="22"/>
  <c r="JJ43" i="22"/>
  <c r="JK43" i="22"/>
  <c r="JL43" i="22"/>
  <c r="JM43" i="22"/>
  <c r="JN43" i="22"/>
  <c r="JO43" i="22"/>
  <c r="JP43" i="22"/>
  <c r="JQ43" i="22"/>
  <c r="JR43" i="22"/>
  <c r="JS43" i="22"/>
  <c r="JT43" i="22"/>
  <c r="JU43" i="22"/>
  <c r="JV43" i="22"/>
  <c r="JW43" i="22"/>
  <c r="JX43" i="22"/>
  <c r="JY43" i="22"/>
  <c r="JZ43" i="22"/>
  <c r="KA43" i="22"/>
  <c r="KB43" i="22"/>
  <c r="KC43" i="22"/>
  <c r="KD43" i="22"/>
  <c r="KE43" i="22"/>
  <c r="KF43" i="22"/>
  <c r="KG43" i="22"/>
  <c r="KH43" i="22"/>
  <c r="KI43" i="22"/>
  <c r="KJ43" i="22"/>
  <c r="KK43" i="22"/>
  <c r="KL43" i="22"/>
  <c r="KM43" i="22"/>
  <c r="KN43" i="22"/>
  <c r="KO43" i="22"/>
  <c r="KP43" i="22"/>
  <c r="KQ43" i="22"/>
  <c r="KR43" i="22"/>
  <c r="KS43" i="22"/>
  <c r="KT43" i="22"/>
  <c r="KU43" i="22"/>
  <c r="KV43" i="22"/>
  <c r="KW43" i="22"/>
  <c r="KX43" i="22"/>
  <c r="KY43" i="22"/>
  <c r="KZ43" i="22"/>
  <c r="LA43" i="22"/>
  <c r="LB43" i="22"/>
  <c r="LC43" i="22"/>
  <c r="LD43" i="22"/>
  <c r="LE43" i="22"/>
  <c r="LF43" i="22"/>
  <c r="LG43" i="22"/>
  <c r="LH43" i="22"/>
  <c r="LI43" i="22"/>
  <c r="LJ43" i="22"/>
  <c r="LK43" i="22"/>
  <c r="LL43" i="22"/>
  <c r="LM43" i="22"/>
  <c r="LN43" i="22"/>
  <c r="LO43" i="22"/>
  <c r="LP43" i="22"/>
  <c r="LQ43" i="22"/>
  <c r="LR43" i="22"/>
  <c r="LS43" i="22"/>
  <c r="LT43" i="22"/>
  <c r="LU43" i="22"/>
  <c r="LV43" i="22"/>
  <c r="LW43" i="22"/>
  <c r="LX43" i="22"/>
  <c r="LY43" i="22"/>
  <c r="LZ43" i="22"/>
  <c r="MA43" i="22"/>
  <c r="MB43" i="22"/>
  <c r="MC43" i="22"/>
  <c r="MD43" i="22"/>
  <c r="ME43" i="22"/>
  <c r="MF43" i="22"/>
  <c r="MG43" i="22"/>
  <c r="MH43" i="22"/>
  <c r="MI43" i="22"/>
  <c r="MJ43" i="22"/>
  <c r="MK43" i="22"/>
  <c r="ML43" i="22"/>
  <c r="MM43" i="22"/>
  <c r="MN43" i="22"/>
  <c r="MO43" i="22"/>
  <c r="MP43" i="22"/>
  <c r="MQ43" i="22"/>
  <c r="MR43" i="22"/>
  <c r="MS43" i="22"/>
  <c r="MT43" i="22"/>
  <c r="MU43" i="22"/>
  <c r="MV43" i="22"/>
  <c r="MW43" i="22"/>
  <c r="MX43" i="22"/>
  <c r="MY43" i="22"/>
  <c r="MZ43" i="22"/>
  <c r="NA43" i="22"/>
  <c r="NB43" i="22"/>
  <c r="NC43" i="22"/>
  <c r="ND43" i="22"/>
  <c r="NE43" i="22"/>
  <c r="NF43" i="22"/>
  <c r="NG43" i="22"/>
  <c r="NH43" i="22"/>
  <c r="NI43" i="22"/>
  <c r="NJ43" i="22"/>
  <c r="K48" i="22"/>
  <c r="L48" i="22"/>
  <c r="M48" i="22"/>
  <c r="N48" i="22"/>
  <c r="O48" i="22"/>
  <c r="P48" i="22"/>
  <c r="Q48" i="22"/>
  <c r="R48" i="22"/>
  <c r="S48" i="22"/>
  <c r="T48" i="22"/>
  <c r="U48" i="22"/>
  <c r="V48" i="22"/>
  <c r="W48" i="22"/>
  <c r="X48" i="22"/>
  <c r="Y48" i="22"/>
  <c r="Z48" i="22"/>
  <c r="AA48" i="22"/>
  <c r="AB48" i="22"/>
  <c r="AC48" i="22"/>
  <c r="AD48" i="22"/>
  <c r="AE48" i="22"/>
  <c r="AF48" i="22"/>
  <c r="AG48" i="22"/>
  <c r="AH48" i="22"/>
  <c r="AI48" i="22"/>
  <c r="AJ48" i="22"/>
  <c r="AK48" i="22"/>
  <c r="AL48" i="22"/>
  <c r="AM48" i="22"/>
  <c r="AN48" i="22"/>
  <c r="AO48" i="22"/>
  <c r="AP48" i="22"/>
  <c r="AQ48" i="22"/>
  <c r="AR48" i="22"/>
  <c r="AS48" i="22"/>
  <c r="AT48" i="22"/>
  <c r="AU48" i="22"/>
  <c r="AV48" i="22"/>
  <c r="AW48" i="22"/>
  <c r="AX48" i="22"/>
  <c r="AY48" i="22"/>
  <c r="AZ48" i="22"/>
  <c r="BA48" i="22"/>
  <c r="BB48" i="22"/>
  <c r="BC48" i="22"/>
  <c r="BD48" i="22"/>
  <c r="BE48" i="22"/>
  <c r="BF48" i="22"/>
  <c r="BG48" i="22"/>
  <c r="BH48" i="22"/>
  <c r="BI48" i="22"/>
  <c r="BJ48" i="22"/>
  <c r="BK48" i="22"/>
  <c r="BL48" i="22"/>
  <c r="BM48" i="22"/>
  <c r="BN48" i="22"/>
  <c r="BO48" i="22"/>
  <c r="BP48" i="22"/>
  <c r="BQ48" i="22"/>
  <c r="BR48" i="22"/>
  <c r="BS48" i="22"/>
  <c r="BT48" i="22"/>
  <c r="BU48" i="22"/>
  <c r="BV48" i="22"/>
  <c r="BW48" i="22"/>
  <c r="BX48" i="22"/>
  <c r="BY48" i="22"/>
  <c r="BZ48" i="22"/>
  <c r="CA48" i="22"/>
  <c r="CB48" i="22"/>
  <c r="CC48" i="22"/>
  <c r="CD48" i="22"/>
  <c r="CE48" i="22"/>
  <c r="CF48" i="22"/>
  <c r="CG48" i="22"/>
  <c r="CH48" i="22"/>
  <c r="CI48" i="22"/>
  <c r="CJ48" i="22"/>
  <c r="CK48" i="22"/>
  <c r="CL48" i="22"/>
  <c r="CM48" i="22"/>
  <c r="CN48" i="22"/>
  <c r="CO48" i="22"/>
  <c r="CP48" i="22"/>
  <c r="CQ48" i="22"/>
  <c r="CR48" i="22"/>
  <c r="CS48" i="22"/>
  <c r="CT48" i="22"/>
  <c r="CU48" i="22"/>
  <c r="CV48" i="22"/>
  <c r="CW48" i="22"/>
  <c r="CX48" i="22"/>
  <c r="CY48" i="22"/>
  <c r="CZ48" i="22"/>
  <c r="DA48" i="22"/>
  <c r="DB48" i="22"/>
  <c r="DC48" i="22"/>
  <c r="DD48" i="22"/>
  <c r="DE48" i="22"/>
  <c r="DF48" i="22"/>
  <c r="DG48" i="22"/>
  <c r="DH48" i="22"/>
  <c r="DI48" i="22"/>
  <c r="DJ48" i="22"/>
  <c r="DK48" i="22"/>
  <c r="DL48" i="22"/>
  <c r="DM48" i="22"/>
  <c r="DN48" i="22"/>
  <c r="DO48" i="22"/>
  <c r="DP48" i="22"/>
  <c r="DQ48" i="22"/>
  <c r="DR48" i="22"/>
  <c r="DS48" i="22"/>
  <c r="DT48" i="22"/>
  <c r="DU48" i="22"/>
  <c r="DV48" i="22"/>
  <c r="DW48" i="22"/>
  <c r="DX48" i="22"/>
  <c r="DY48" i="22"/>
  <c r="DZ48" i="22"/>
  <c r="EA48" i="22"/>
  <c r="EB48" i="22"/>
  <c r="EC48" i="22"/>
  <c r="ED48" i="22"/>
  <c r="EE48" i="22"/>
  <c r="EF48" i="22"/>
  <c r="EG48" i="22"/>
  <c r="EH48" i="22"/>
  <c r="EI48" i="22"/>
  <c r="EJ48" i="22"/>
  <c r="EK48" i="22"/>
  <c r="EL48" i="22"/>
  <c r="EM48" i="22"/>
  <c r="EN48" i="22"/>
  <c r="EO48" i="22"/>
  <c r="EP48" i="22"/>
  <c r="EQ48" i="22"/>
  <c r="ER48" i="22"/>
  <c r="ES48" i="22"/>
  <c r="ET48" i="22"/>
  <c r="EU48" i="22"/>
  <c r="EV48" i="22"/>
  <c r="EW48" i="22"/>
  <c r="EX48" i="22"/>
  <c r="EY48" i="22"/>
  <c r="EZ48" i="22"/>
  <c r="FA48" i="22"/>
  <c r="FB48" i="22"/>
  <c r="FC48" i="22"/>
  <c r="FD48" i="22"/>
  <c r="FE48" i="22"/>
  <c r="FF48" i="22"/>
  <c r="FG48" i="22"/>
  <c r="FH48" i="22"/>
  <c r="FI48" i="22"/>
  <c r="FJ48" i="22"/>
  <c r="FK48" i="22"/>
  <c r="FL48" i="22"/>
  <c r="FM48" i="22"/>
  <c r="FN48" i="22"/>
  <c r="FO48" i="22"/>
  <c r="FP48" i="22"/>
  <c r="FQ48" i="22"/>
  <c r="FR48" i="22"/>
  <c r="FS48" i="22"/>
  <c r="FT48" i="22"/>
  <c r="FU48" i="22"/>
  <c r="FV48" i="22"/>
  <c r="FW48" i="22"/>
  <c r="FX48" i="22"/>
  <c r="FY48" i="22"/>
  <c r="FZ48" i="22"/>
  <c r="GA48" i="22"/>
  <c r="GB48" i="22"/>
  <c r="GC48" i="22"/>
  <c r="GD48" i="22"/>
  <c r="GE48" i="22"/>
  <c r="GF48" i="22"/>
  <c r="GG48" i="22"/>
  <c r="GH48" i="22"/>
  <c r="GI48" i="22"/>
  <c r="GJ48" i="22"/>
  <c r="GK48" i="22"/>
  <c r="GL48" i="22"/>
  <c r="GM48" i="22"/>
  <c r="GN48" i="22"/>
  <c r="GO48" i="22"/>
  <c r="GP48" i="22"/>
  <c r="GQ48" i="22"/>
  <c r="GR48" i="22"/>
  <c r="GS48" i="22"/>
  <c r="GT48" i="22"/>
  <c r="GU48" i="22"/>
  <c r="GV48" i="22"/>
  <c r="GW48" i="22"/>
  <c r="GX48" i="22"/>
  <c r="GY48" i="22"/>
  <c r="GZ48" i="22"/>
  <c r="HA48" i="22"/>
  <c r="HB48" i="22"/>
  <c r="HC48" i="22"/>
  <c r="HD48" i="22"/>
  <c r="HE48" i="22"/>
  <c r="HF48" i="22"/>
  <c r="HG48" i="22"/>
  <c r="HH48" i="22"/>
  <c r="HI48" i="22"/>
  <c r="HJ48" i="22"/>
  <c r="HK48" i="22"/>
  <c r="HL48" i="22"/>
  <c r="HM48" i="22"/>
  <c r="HN48" i="22"/>
  <c r="HO48" i="22"/>
  <c r="HP48" i="22"/>
  <c r="HQ48" i="22"/>
  <c r="HR48" i="22"/>
  <c r="HS48" i="22"/>
  <c r="HT48" i="22"/>
  <c r="HU48" i="22"/>
  <c r="HV48" i="22"/>
  <c r="HW48" i="22"/>
  <c r="HX48" i="22"/>
  <c r="HY48" i="22"/>
  <c r="HZ48" i="22"/>
  <c r="IA48" i="22"/>
  <c r="IB48" i="22"/>
  <c r="IC48" i="22"/>
  <c r="ID48" i="22"/>
  <c r="IE48" i="22"/>
  <c r="IF48" i="22"/>
  <c r="IG48" i="22"/>
  <c r="IH48" i="22"/>
  <c r="II48" i="22"/>
  <c r="IJ48" i="22"/>
  <c r="IK48" i="22"/>
  <c r="IL48" i="22"/>
  <c r="IM48" i="22"/>
  <c r="IN48" i="22"/>
  <c r="IO48" i="22"/>
  <c r="IP48" i="22"/>
  <c r="IQ48" i="22"/>
  <c r="IR48" i="22"/>
  <c r="IS48" i="22"/>
  <c r="IT48" i="22"/>
  <c r="IU48" i="22"/>
  <c r="IV48" i="22"/>
  <c r="IW48" i="22"/>
  <c r="IX48" i="22"/>
  <c r="IY48" i="22"/>
  <c r="IZ48" i="22"/>
  <c r="JA48" i="22"/>
  <c r="JB48" i="22"/>
  <c r="JC48" i="22"/>
  <c r="JD48" i="22"/>
  <c r="JE48" i="22"/>
  <c r="JF48" i="22"/>
  <c r="JG48" i="22"/>
  <c r="JH48" i="22"/>
  <c r="JI48" i="22"/>
  <c r="JJ48" i="22"/>
  <c r="JK48" i="22"/>
  <c r="JL48" i="22"/>
  <c r="JM48" i="22"/>
  <c r="JN48" i="22"/>
  <c r="JO48" i="22"/>
  <c r="JP48" i="22"/>
  <c r="JQ48" i="22"/>
  <c r="JR48" i="22"/>
  <c r="JS48" i="22"/>
  <c r="JT48" i="22"/>
  <c r="JU48" i="22"/>
  <c r="JV48" i="22"/>
  <c r="JW48" i="22"/>
  <c r="JX48" i="22"/>
  <c r="JY48" i="22"/>
  <c r="JZ48" i="22"/>
  <c r="KA48" i="22"/>
  <c r="KB48" i="22"/>
  <c r="KC48" i="22"/>
  <c r="KD48" i="22"/>
  <c r="KE48" i="22"/>
  <c r="KF48" i="22"/>
  <c r="KG48" i="22"/>
  <c r="KH48" i="22"/>
  <c r="KI48" i="22"/>
  <c r="KJ48" i="22"/>
  <c r="KK48" i="22"/>
  <c r="KL48" i="22"/>
  <c r="KM48" i="22"/>
  <c r="KN48" i="22"/>
  <c r="KO48" i="22"/>
  <c r="KP48" i="22"/>
  <c r="KQ48" i="22"/>
  <c r="KR48" i="22"/>
  <c r="KS48" i="22"/>
  <c r="KT48" i="22"/>
  <c r="KU48" i="22"/>
  <c r="KV48" i="22"/>
  <c r="KW48" i="22"/>
  <c r="KX48" i="22"/>
  <c r="KY48" i="22"/>
  <c r="KZ48" i="22"/>
  <c r="LA48" i="22"/>
  <c r="LB48" i="22"/>
  <c r="LC48" i="22"/>
  <c r="LD48" i="22"/>
  <c r="LE48" i="22"/>
  <c r="LF48" i="22"/>
  <c r="LG48" i="22"/>
  <c r="LH48" i="22"/>
  <c r="LI48" i="22"/>
  <c r="LJ48" i="22"/>
  <c r="LK48" i="22"/>
  <c r="LL48" i="22"/>
  <c r="LM48" i="22"/>
  <c r="LN48" i="22"/>
  <c r="LO48" i="22"/>
  <c r="LP48" i="22"/>
  <c r="LQ48" i="22"/>
  <c r="LR48" i="22"/>
  <c r="LS48" i="22"/>
  <c r="LT48" i="22"/>
  <c r="LU48" i="22"/>
  <c r="LV48" i="22"/>
  <c r="LW48" i="22"/>
  <c r="LX48" i="22"/>
  <c r="LY48" i="22"/>
  <c r="LZ48" i="22"/>
  <c r="MA48" i="22"/>
  <c r="MB48" i="22"/>
  <c r="MC48" i="22"/>
  <c r="MD48" i="22"/>
  <c r="ME48" i="22"/>
  <c r="MF48" i="22"/>
  <c r="MG48" i="22"/>
  <c r="MH48" i="22"/>
  <c r="MI48" i="22"/>
  <c r="MJ48" i="22"/>
  <c r="MK48" i="22"/>
  <c r="ML48" i="22"/>
  <c r="MM48" i="22"/>
  <c r="MN48" i="22"/>
  <c r="MO48" i="22"/>
  <c r="MP48" i="22"/>
  <c r="MQ48" i="22"/>
  <c r="MR48" i="22"/>
  <c r="MS48" i="22"/>
  <c r="MT48" i="22"/>
  <c r="MU48" i="22"/>
  <c r="MV48" i="22"/>
  <c r="MW48" i="22"/>
  <c r="MX48" i="22"/>
  <c r="MY48" i="22"/>
  <c r="MZ48" i="22"/>
  <c r="NA48" i="22"/>
  <c r="NB48" i="22"/>
  <c r="NC48" i="22"/>
  <c r="ND48" i="22"/>
  <c r="NE48" i="22"/>
  <c r="NF48" i="22"/>
  <c r="NG48" i="22"/>
  <c r="NH48" i="22"/>
  <c r="NI48" i="22"/>
  <c r="NJ48" i="22"/>
  <c r="K53" i="22"/>
  <c r="L53" i="22"/>
  <c r="M53" i="22"/>
  <c r="N53" i="22"/>
  <c r="O53" i="22"/>
  <c r="P53" i="22"/>
  <c r="Q53" i="22"/>
  <c r="R53" i="22"/>
  <c r="S53" i="22"/>
  <c r="T53" i="22"/>
  <c r="U53" i="22"/>
  <c r="V53" i="22"/>
  <c r="W53" i="22"/>
  <c r="X53" i="22"/>
  <c r="Y53" i="22"/>
  <c r="Z53" i="22"/>
  <c r="AA53" i="22"/>
  <c r="AB53" i="22"/>
  <c r="AC53" i="22"/>
  <c r="AD53" i="22"/>
  <c r="AE53" i="22"/>
  <c r="AF53" i="22"/>
  <c r="AG53" i="22"/>
  <c r="AH53" i="22"/>
  <c r="AI53" i="22"/>
  <c r="AJ53" i="22"/>
  <c r="AK53" i="22"/>
  <c r="AL53" i="22"/>
  <c r="AM53" i="22"/>
  <c r="AN53" i="22"/>
  <c r="AO53" i="22"/>
  <c r="AP53" i="22"/>
  <c r="AQ53" i="22"/>
  <c r="AR53" i="22"/>
  <c r="AS53" i="22"/>
  <c r="AT53" i="22"/>
  <c r="AU53" i="22"/>
  <c r="AV53" i="22"/>
  <c r="AW53" i="22"/>
  <c r="AX53" i="22"/>
  <c r="AY53" i="22"/>
  <c r="AZ53" i="22"/>
  <c r="BA53" i="22"/>
  <c r="BB53" i="22"/>
  <c r="BC53" i="22"/>
  <c r="BD53" i="22"/>
  <c r="BE53" i="22"/>
  <c r="BF53" i="22"/>
  <c r="BG53" i="22"/>
  <c r="BH53" i="22"/>
  <c r="BI53" i="22"/>
  <c r="BJ53" i="22"/>
  <c r="BK53" i="22"/>
  <c r="BL53" i="22"/>
  <c r="BM53" i="22"/>
  <c r="BN53" i="22"/>
  <c r="BO53" i="22"/>
  <c r="BP53" i="22"/>
  <c r="BQ53" i="22"/>
  <c r="BR53" i="22"/>
  <c r="BS53" i="22"/>
  <c r="BT53" i="22"/>
  <c r="BU53" i="22"/>
  <c r="BV53" i="22"/>
  <c r="BW53" i="22"/>
  <c r="BX53" i="22"/>
  <c r="BY53" i="22"/>
  <c r="BZ53" i="22"/>
  <c r="CA53" i="22"/>
  <c r="CB53" i="22"/>
  <c r="CC53" i="22"/>
  <c r="CD53" i="22"/>
  <c r="CE53" i="22"/>
  <c r="CF53" i="22"/>
  <c r="CG53" i="22"/>
  <c r="CH53" i="22"/>
  <c r="CI53" i="22"/>
  <c r="CJ53" i="22"/>
  <c r="CK53" i="22"/>
  <c r="CL53" i="22"/>
  <c r="CM53" i="22"/>
  <c r="CN53" i="22"/>
  <c r="CO53" i="22"/>
  <c r="CP53" i="22"/>
  <c r="CQ53" i="22"/>
  <c r="CR53" i="22"/>
  <c r="CS53" i="22"/>
  <c r="CT53" i="22"/>
  <c r="CU53" i="22"/>
  <c r="CV53" i="22"/>
  <c r="CW53" i="22"/>
  <c r="CX53" i="22"/>
  <c r="CY53" i="22"/>
  <c r="CZ53" i="22"/>
  <c r="DA53" i="22"/>
  <c r="DB53" i="22"/>
  <c r="DC53" i="22"/>
  <c r="DD53" i="22"/>
  <c r="DE53" i="22"/>
  <c r="DF53" i="22"/>
  <c r="DG53" i="22"/>
  <c r="DH53" i="22"/>
  <c r="DI53" i="22"/>
  <c r="DJ53" i="22"/>
  <c r="DK53" i="22"/>
  <c r="DL53" i="22"/>
  <c r="DM53" i="22"/>
  <c r="DN53" i="22"/>
  <c r="DO53" i="22"/>
  <c r="DP53" i="22"/>
  <c r="DQ53" i="22"/>
  <c r="DR53" i="22"/>
  <c r="DS53" i="22"/>
  <c r="DT53" i="22"/>
  <c r="DU53" i="22"/>
  <c r="DV53" i="22"/>
  <c r="DW53" i="22"/>
  <c r="DX53" i="22"/>
  <c r="DY53" i="22"/>
  <c r="DZ53" i="22"/>
  <c r="EA53" i="22"/>
  <c r="EB53" i="22"/>
  <c r="EC53" i="22"/>
  <c r="ED53" i="22"/>
  <c r="EE53" i="22"/>
  <c r="EF53" i="22"/>
  <c r="EG53" i="22"/>
  <c r="EH53" i="22"/>
  <c r="EI53" i="22"/>
  <c r="EJ53" i="22"/>
  <c r="EK53" i="22"/>
  <c r="EL53" i="22"/>
  <c r="EM53" i="22"/>
  <c r="EN53" i="22"/>
  <c r="EO53" i="22"/>
  <c r="EP53" i="22"/>
  <c r="EQ53" i="22"/>
  <c r="ER53" i="22"/>
  <c r="ES53" i="22"/>
  <c r="ET53" i="22"/>
  <c r="EU53" i="22"/>
  <c r="EV53" i="22"/>
  <c r="EW53" i="22"/>
  <c r="EX53" i="22"/>
  <c r="EY53" i="22"/>
  <c r="EZ53" i="22"/>
  <c r="FA53" i="22"/>
  <c r="FB53" i="22"/>
  <c r="FC53" i="22"/>
  <c r="FD53" i="22"/>
  <c r="FE53" i="22"/>
  <c r="FF53" i="22"/>
  <c r="FG53" i="22"/>
  <c r="FH53" i="22"/>
  <c r="FI53" i="22"/>
  <c r="FJ53" i="22"/>
  <c r="FK53" i="22"/>
  <c r="FL53" i="22"/>
  <c r="FM53" i="22"/>
  <c r="FN53" i="22"/>
  <c r="FO53" i="22"/>
  <c r="FP53" i="22"/>
  <c r="FQ53" i="22"/>
  <c r="FR53" i="22"/>
  <c r="FS53" i="22"/>
  <c r="FT53" i="22"/>
  <c r="FU53" i="22"/>
  <c r="FV53" i="22"/>
  <c r="FW53" i="22"/>
  <c r="FX53" i="22"/>
  <c r="FY53" i="22"/>
  <c r="FZ53" i="22"/>
  <c r="GA53" i="22"/>
  <c r="GB53" i="22"/>
  <c r="GC53" i="22"/>
  <c r="GD53" i="22"/>
  <c r="GE53" i="22"/>
  <c r="GF53" i="22"/>
  <c r="GG53" i="22"/>
  <c r="GH53" i="22"/>
  <c r="GI53" i="22"/>
  <c r="GJ53" i="22"/>
  <c r="GK53" i="22"/>
  <c r="GL53" i="22"/>
  <c r="GM53" i="22"/>
  <c r="GN53" i="22"/>
  <c r="GO53" i="22"/>
  <c r="GP53" i="22"/>
  <c r="GQ53" i="22"/>
  <c r="GR53" i="22"/>
  <c r="GS53" i="22"/>
  <c r="GT53" i="22"/>
  <c r="GU53" i="22"/>
  <c r="GV53" i="22"/>
  <c r="GW53" i="22"/>
  <c r="GX53" i="22"/>
  <c r="GY53" i="22"/>
  <c r="GZ53" i="22"/>
  <c r="HA53" i="22"/>
  <c r="HB53" i="22"/>
  <c r="HC53" i="22"/>
  <c r="HD53" i="22"/>
  <c r="HE53" i="22"/>
  <c r="HF53" i="22"/>
  <c r="HG53" i="22"/>
  <c r="HH53" i="22"/>
  <c r="HI53" i="22"/>
  <c r="HJ53" i="22"/>
  <c r="HK53" i="22"/>
  <c r="HL53" i="22"/>
  <c r="HM53" i="22"/>
  <c r="HN53" i="22"/>
  <c r="HO53" i="22"/>
  <c r="HP53" i="22"/>
  <c r="HQ53" i="22"/>
  <c r="HR53" i="22"/>
  <c r="HS53" i="22"/>
  <c r="HT53" i="22"/>
  <c r="HU53" i="22"/>
  <c r="HV53" i="22"/>
  <c r="HW53" i="22"/>
  <c r="HX53" i="22"/>
  <c r="HY53" i="22"/>
  <c r="HZ53" i="22"/>
  <c r="IA53" i="22"/>
  <c r="IB53" i="22"/>
  <c r="IC53" i="22"/>
  <c r="ID53" i="22"/>
  <c r="IE53" i="22"/>
  <c r="IF53" i="22"/>
  <c r="IG53" i="22"/>
  <c r="IH53" i="22"/>
  <c r="II53" i="22"/>
  <c r="IJ53" i="22"/>
  <c r="IK53" i="22"/>
  <c r="IL53" i="22"/>
  <c r="IM53" i="22"/>
  <c r="IN53" i="22"/>
  <c r="IO53" i="22"/>
  <c r="IP53" i="22"/>
  <c r="IQ53" i="22"/>
  <c r="IR53" i="22"/>
  <c r="IS53" i="22"/>
  <c r="IT53" i="22"/>
  <c r="IU53" i="22"/>
  <c r="IV53" i="22"/>
  <c r="IW53" i="22"/>
  <c r="IX53" i="22"/>
  <c r="IY53" i="22"/>
  <c r="IZ53" i="22"/>
  <c r="JA53" i="22"/>
  <c r="JB53" i="22"/>
  <c r="JC53" i="22"/>
  <c r="JD53" i="22"/>
  <c r="JE53" i="22"/>
  <c r="JF53" i="22"/>
  <c r="JG53" i="22"/>
  <c r="JH53" i="22"/>
  <c r="JI53" i="22"/>
  <c r="JJ53" i="22"/>
  <c r="JK53" i="22"/>
  <c r="JL53" i="22"/>
  <c r="JM53" i="22"/>
  <c r="JN53" i="22"/>
  <c r="JO53" i="22"/>
  <c r="JP53" i="22"/>
  <c r="JQ53" i="22"/>
  <c r="JR53" i="22"/>
  <c r="JS53" i="22"/>
  <c r="JT53" i="22"/>
  <c r="JU53" i="22"/>
  <c r="JV53" i="22"/>
  <c r="JW53" i="22"/>
  <c r="JX53" i="22"/>
  <c r="JY53" i="22"/>
  <c r="JZ53" i="22"/>
  <c r="KA53" i="22"/>
  <c r="KB53" i="22"/>
  <c r="KC53" i="22"/>
  <c r="KD53" i="22"/>
  <c r="KE53" i="22"/>
  <c r="KF53" i="22"/>
  <c r="KG53" i="22"/>
  <c r="KH53" i="22"/>
  <c r="KI53" i="22"/>
  <c r="KJ53" i="22"/>
  <c r="KK53" i="22"/>
  <c r="KL53" i="22"/>
  <c r="KM53" i="22"/>
  <c r="KN53" i="22"/>
  <c r="KO53" i="22"/>
  <c r="KP53" i="22"/>
  <c r="KQ53" i="22"/>
  <c r="KR53" i="22"/>
  <c r="KS53" i="22"/>
  <c r="KT53" i="22"/>
  <c r="KU53" i="22"/>
  <c r="KV53" i="22"/>
  <c r="KW53" i="22"/>
  <c r="KX53" i="22"/>
  <c r="KY53" i="22"/>
  <c r="KZ53" i="22"/>
  <c r="LA53" i="22"/>
  <c r="LB53" i="22"/>
  <c r="LC53" i="22"/>
  <c r="LD53" i="22"/>
  <c r="LE53" i="22"/>
  <c r="LF53" i="22"/>
  <c r="LG53" i="22"/>
  <c r="LH53" i="22"/>
  <c r="LI53" i="22"/>
  <c r="LJ53" i="22"/>
  <c r="LK53" i="22"/>
  <c r="LL53" i="22"/>
  <c r="LM53" i="22"/>
  <c r="LN53" i="22"/>
  <c r="LO53" i="22"/>
  <c r="LP53" i="22"/>
  <c r="LQ53" i="22"/>
  <c r="LR53" i="22"/>
  <c r="LS53" i="22"/>
  <c r="LT53" i="22"/>
  <c r="LU53" i="22"/>
  <c r="LV53" i="22"/>
  <c r="LW53" i="22"/>
  <c r="LX53" i="22"/>
  <c r="LY53" i="22"/>
  <c r="LZ53" i="22"/>
  <c r="MA53" i="22"/>
  <c r="MB53" i="22"/>
  <c r="MC53" i="22"/>
  <c r="MD53" i="22"/>
  <c r="ME53" i="22"/>
  <c r="MF53" i="22"/>
  <c r="MG53" i="22"/>
  <c r="MH53" i="22"/>
  <c r="MI53" i="22"/>
  <c r="MJ53" i="22"/>
  <c r="MK53" i="22"/>
  <c r="ML53" i="22"/>
  <c r="MM53" i="22"/>
  <c r="MN53" i="22"/>
  <c r="MO53" i="22"/>
  <c r="MP53" i="22"/>
  <c r="MQ53" i="22"/>
  <c r="MR53" i="22"/>
  <c r="MS53" i="22"/>
  <c r="MT53" i="22"/>
  <c r="MU53" i="22"/>
  <c r="MV53" i="22"/>
  <c r="MW53" i="22"/>
  <c r="MX53" i="22"/>
  <c r="MY53" i="22"/>
  <c r="MZ53" i="22"/>
  <c r="NA53" i="22"/>
  <c r="NB53" i="22"/>
  <c r="NC53" i="22"/>
  <c r="ND53" i="22"/>
  <c r="NE53" i="22"/>
  <c r="NF53" i="22"/>
  <c r="NG53" i="22"/>
  <c r="NH53" i="22"/>
  <c r="NI53" i="22"/>
  <c r="NJ53" i="22"/>
  <c r="K54" i="22"/>
  <c r="L54" i="22"/>
  <c r="M54" i="22"/>
  <c r="N54" i="22"/>
  <c r="O54" i="22"/>
  <c r="P54" i="22"/>
  <c r="Q54" i="22"/>
  <c r="R54" i="22"/>
  <c r="S54" i="22"/>
  <c r="T54" i="22"/>
  <c r="U54" i="22"/>
  <c r="V54" i="22"/>
  <c r="W54" i="22"/>
  <c r="X54" i="22"/>
  <c r="Y54" i="22"/>
  <c r="Z54" i="22"/>
  <c r="AA54" i="22"/>
  <c r="AB54" i="22"/>
  <c r="AC54" i="22"/>
  <c r="AD54" i="22"/>
  <c r="AE54" i="22"/>
  <c r="AF54" i="22"/>
  <c r="AG54" i="22"/>
  <c r="AH54" i="22"/>
  <c r="AI54" i="22"/>
  <c r="AJ54" i="22"/>
  <c r="AK54" i="22"/>
  <c r="AL54" i="22"/>
  <c r="AM54" i="22"/>
  <c r="AN54" i="22"/>
  <c r="AO54" i="22"/>
  <c r="AP54" i="22"/>
  <c r="AQ54" i="22"/>
  <c r="AR54" i="22"/>
  <c r="AS54" i="22"/>
  <c r="AT54" i="22"/>
  <c r="AU54" i="22"/>
  <c r="AV54" i="22"/>
  <c r="AW54" i="22"/>
  <c r="AX54" i="22"/>
  <c r="AY54" i="22"/>
  <c r="AZ54" i="22"/>
  <c r="BA54" i="22"/>
  <c r="BB54" i="22"/>
  <c r="BC54" i="22"/>
  <c r="BD54" i="22"/>
  <c r="BE54" i="22"/>
  <c r="BF54" i="22"/>
  <c r="BG54" i="22"/>
  <c r="BH54" i="22"/>
  <c r="BI54" i="22"/>
  <c r="BJ54" i="22"/>
  <c r="BK54" i="22"/>
  <c r="BL54" i="22"/>
  <c r="BM54" i="22"/>
  <c r="BN54" i="22"/>
  <c r="BO54" i="22"/>
  <c r="BP54" i="22"/>
  <c r="BQ54" i="22"/>
  <c r="BR54" i="22"/>
  <c r="BS54" i="22"/>
  <c r="BT54" i="22"/>
  <c r="BU54" i="22"/>
  <c r="BV54" i="22"/>
  <c r="BW54" i="22"/>
  <c r="BX54" i="22"/>
  <c r="BY54" i="22"/>
  <c r="BZ54" i="22"/>
  <c r="CA54" i="22"/>
  <c r="CB54" i="22"/>
  <c r="CC54" i="22"/>
  <c r="CD54" i="22"/>
  <c r="CE54" i="22"/>
  <c r="CF54" i="22"/>
  <c r="CG54" i="22"/>
  <c r="CH54" i="22"/>
  <c r="CI54" i="22"/>
  <c r="CJ54" i="22"/>
  <c r="CK54" i="22"/>
  <c r="CL54" i="22"/>
  <c r="CM54" i="22"/>
  <c r="CN54" i="22"/>
  <c r="CO54" i="22"/>
  <c r="CP54" i="22"/>
  <c r="CQ54" i="22"/>
  <c r="CR54" i="22"/>
  <c r="CS54" i="22"/>
  <c r="CT54" i="22"/>
  <c r="CU54" i="22"/>
  <c r="CV54" i="22"/>
  <c r="CW54" i="22"/>
  <c r="CX54" i="22"/>
  <c r="CY54" i="22"/>
  <c r="CZ54" i="22"/>
  <c r="DA54" i="22"/>
  <c r="DB54" i="22"/>
  <c r="DC54" i="22"/>
  <c r="DD54" i="22"/>
  <c r="DE54" i="22"/>
  <c r="DF54" i="22"/>
  <c r="DG54" i="22"/>
  <c r="DH54" i="22"/>
  <c r="DI54" i="22"/>
  <c r="DJ54" i="22"/>
  <c r="DK54" i="22"/>
  <c r="DL54" i="22"/>
  <c r="DM54" i="22"/>
  <c r="DN54" i="22"/>
  <c r="DO54" i="22"/>
  <c r="DP54" i="22"/>
  <c r="DQ54" i="22"/>
  <c r="DR54" i="22"/>
  <c r="DS54" i="22"/>
  <c r="DT54" i="22"/>
  <c r="DU54" i="22"/>
  <c r="DV54" i="22"/>
  <c r="DW54" i="22"/>
  <c r="DX54" i="22"/>
  <c r="DY54" i="22"/>
  <c r="DZ54" i="22"/>
  <c r="EA54" i="22"/>
  <c r="EB54" i="22"/>
  <c r="EC54" i="22"/>
  <c r="ED54" i="22"/>
  <c r="EE54" i="22"/>
  <c r="EF54" i="22"/>
  <c r="EG54" i="22"/>
  <c r="EH54" i="22"/>
  <c r="EI54" i="22"/>
  <c r="EJ54" i="22"/>
  <c r="EK54" i="22"/>
  <c r="EL54" i="22"/>
  <c r="EM54" i="22"/>
  <c r="EN54" i="22"/>
  <c r="EO54" i="22"/>
  <c r="EP54" i="22"/>
  <c r="EQ54" i="22"/>
  <c r="ER54" i="22"/>
  <c r="ES54" i="22"/>
  <c r="ET54" i="22"/>
  <c r="EU54" i="22"/>
  <c r="EV54" i="22"/>
  <c r="EW54" i="22"/>
  <c r="EX54" i="22"/>
  <c r="EY54" i="22"/>
  <c r="EZ54" i="22"/>
  <c r="FA54" i="22"/>
  <c r="FB54" i="22"/>
  <c r="FC54" i="22"/>
  <c r="FD54" i="22"/>
  <c r="FE54" i="22"/>
  <c r="FF54" i="22"/>
  <c r="FG54" i="22"/>
  <c r="FH54" i="22"/>
  <c r="FI54" i="22"/>
  <c r="FJ54" i="22"/>
  <c r="FK54" i="22"/>
  <c r="FL54" i="22"/>
  <c r="FM54" i="22"/>
  <c r="FN54" i="22"/>
  <c r="FO54" i="22"/>
  <c r="FP54" i="22"/>
  <c r="FQ54" i="22"/>
  <c r="FR54" i="22"/>
  <c r="FS54" i="22"/>
  <c r="FT54" i="22"/>
  <c r="FU54" i="22"/>
  <c r="FV54" i="22"/>
  <c r="FW54" i="22"/>
  <c r="FX54" i="22"/>
  <c r="FY54" i="22"/>
  <c r="FZ54" i="22"/>
  <c r="GA54" i="22"/>
  <c r="GB54" i="22"/>
  <c r="GC54" i="22"/>
  <c r="GD54" i="22"/>
  <c r="GE54" i="22"/>
  <c r="GF54" i="22"/>
  <c r="GG54" i="22"/>
  <c r="GH54" i="22"/>
  <c r="GI54" i="22"/>
  <c r="GJ54" i="22"/>
  <c r="GK54" i="22"/>
  <c r="GL54" i="22"/>
  <c r="GM54" i="22"/>
  <c r="GN54" i="22"/>
  <c r="GO54" i="22"/>
  <c r="GP54" i="22"/>
  <c r="GQ54" i="22"/>
  <c r="GR54" i="22"/>
  <c r="GS54" i="22"/>
  <c r="GT54" i="22"/>
  <c r="GU54" i="22"/>
  <c r="GV54" i="22"/>
  <c r="GW54" i="22"/>
  <c r="GX54" i="22"/>
  <c r="GY54" i="22"/>
  <c r="GZ54" i="22"/>
  <c r="HA54" i="22"/>
  <c r="HB54" i="22"/>
  <c r="HC54" i="22"/>
  <c r="HD54" i="22"/>
  <c r="HE54" i="22"/>
  <c r="HF54" i="22"/>
  <c r="HG54" i="22"/>
  <c r="HH54" i="22"/>
  <c r="HI54" i="22"/>
  <c r="HJ54" i="22"/>
  <c r="HK54" i="22"/>
  <c r="HL54" i="22"/>
  <c r="HM54" i="22"/>
  <c r="HN54" i="22"/>
  <c r="HO54" i="22"/>
  <c r="HP54" i="22"/>
  <c r="HQ54" i="22"/>
  <c r="HR54" i="22"/>
  <c r="HS54" i="22"/>
  <c r="HT54" i="22"/>
  <c r="HU54" i="22"/>
  <c r="HV54" i="22"/>
  <c r="HW54" i="22"/>
  <c r="HX54" i="22"/>
  <c r="HY54" i="22"/>
  <c r="HZ54" i="22"/>
  <c r="IA54" i="22"/>
  <c r="IB54" i="22"/>
  <c r="IC54" i="22"/>
  <c r="ID54" i="22"/>
  <c r="IE54" i="22"/>
  <c r="IF54" i="22"/>
  <c r="IG54" i="22"/>
  <c r="IH54" i="22"/>
  <c r="II54" i="22"/>
  <c r="IJ54" i="22"/>
  <c r="IK54" i="22"/>
  <c r="IL54" i="22"/>
  <c r="IM54" i="22"/>
  <c r="IN54" i="22"/>
  <c r="IO54" i="22"/>
  <c r="IP54" i="22"/>
  <c r="IQ54" i="22"/>
  <c r="IR54" i="22"/>
  <c r="IS54" i="22"/>
  <c r="IT54" i="22"/>
  <c r="IU54" i="22"/>
  <c r="IV54" i="22"/>
  <c r="IW54" i="22"/>
  <c r="IX54" i="22"/>
  <c r="IY54" i="22"/>
  <c r="IZ54" i="22"/>
  <c r="JA54" i="22"/>
  <c r="JB54" i="22"/>
  <c r="JC54" i="22"/>
  <c r="JD54" i="22"/>
  <c r="JE54" i="22"/>
  <c r="JF54" i="22"/>
  <c r="JG54" i="22"/>
  <c r="JH54" i="22"/>
  <c r="JI54" i="22"/>
  <c r="JJ54" i="22"/>
  <c r="JK54" i="22"/>
  <c r="JL54" i="22"/>
  <c r="JM54" i="22"/>
  <c r="JN54" i="22"/>
  <c r="JO54" i="22"/>
  <c r="JP54" i="22"/>
  <c r="JQ54" i="22"/>
  <c r="JR54" i="22"/>
  <c r="JS54" i="22"/>
  <c r="JT54" i="22"/>
  <c r="JU54" i="22"/>
  <c r="JV54" i="22"/>
  <c r="JW54" i="22"/>
  <c r="JX54" i="22"/>
  <c r="JY54" i="22"/>
  <c r="JZ54" i="22"/>
  <c r="KA54" i="22"/>
  <c r="KB54" i="22"/>
  <c r="KC54" i="22"/>
  <c r="KD54" i="22"/>
  <c r="KE54" i="22"/>
  <c r="KF54" i="22"/>
  <c r="KG54" i="22"/>
  <c r="KH54" i="22"/>
  <c r="KI54" i="22"/>
  <c r="KJ54" i="22"/>
  <c r="KK54" i="22"/>
  <c r="KL54" i="22"/>
  <c r="KM54" i="22"/>
  <c r="KN54" i="22"/>
  <c r="KO54" i="22"/>
  <c r="KP54" i="22"/>
  <c r="KQ54" i="22"/>
  <c r="KR54" i="22"/>
  <c r="KS54" i="22"/>
  <c r="KT54" i="22"/>
  <c r="KU54" i="22"/>
  <c r="KV54" i="22"/>
  <c r="KW54" i="22"/>
  <c r="KX54" i="22"/>
  <c r="KY54" i="22"/>
  <c r="KZ54" i="22"/>
  <c r="LA54" i="22"/>
  <c r="LB54" i="22"/>
  <c r="LC54" i="22"/>
  <c r="LD54" i="22"/>
  <c r="LE54" i="22"/>
  <c r="LF54" i="22"/>
  <c r="LG54" i="22"/>
  <c r="LH54" i="22"/>
  <c r="LI54" i="22"/>
  <c r="LJ54" i="22"/>
  <c r="LK54" i="22"/>
  <c r="LL54" i="22"/>
  <c r="LM54" i="22"/>
  <c r="LN54" i="22"/>
  <c r="LO54" i="22"/>
  <c r="LP54" i="22"/>
  <c r="LQ54" i="22"/>
  <c r="LR54" i="22"/>
  <c r="LS54" i="22"/>
  <c r="LT54" i="22"/>
  <c r="LU54" i="22"/>
  <c r="LV54" i="22"/>
  <c r="LW54" i="22"/>
  <c r="LX54" i="22"/>
  <c r="LY54" i="22"/>
  <c r="LZ54" i="22"/>
  <c r="MA54" i="22"/>
  <c r="MB54" i="22"/>
  <c r="MC54" i="22"/>
  <c r="MD54" i="22"/>
  <c r="ME54" i="22"/>
  <c r="MF54" i="22"/>
  <c r="MG54" i="22"/>
  <c r="MH54" i="22"/>
  <c r="MI54" i="22"/>
  <c r="MJ54" i="22"/>
  <c r="MK54" i="22"/>
  <c r="ML54" i="22"/>
  <c r="MM54" i="22"/>
  <c r="MN54" i="22"/>
  <c r="MO54" i="22"/>
  <c r="MP54" i="22"/>
  <c r="MQ54" i="22"/>
  <c r="MR54" i="22"/>
  <c r="MS54" i="22"/>
  <c r="MT54" i="22"/>
  <c r="MU54" i="22"/>
  <c r="MV54" i="22"/>
  <c r="MW54" i="22"/>
  <c r="MX54" i="22"/>
  <c r="MY54" i="22"/>
  <c r="MZ54" i="22"/>
  <c r="NA54" i="22"/>
  <c r="NB54" i="22"/>
  <c r="NC54" i="22"/>
  <c r="ND54" i="22"/>
  <c r="NE54" i="22"/>
  <c r="NF54" i="22"/>
  <c r="NG54" i="22"/>
  <c r="NH54" i="22"/>
  <c r="NI54" i="22"/>
  <c r="NJ54" i="22"/>
  <c r="J54" i="22"/>
  <c r="J53" i="22"/>
  <c r="J48" i="22"/>
  <c r="K38" i="22"/>
  <c r="L38" i="22"/>
  <c r="M38" i="22"/>
  <c r="N38" i="22"/>
  <c r="O38" i="22"/>
  <c r="P38" i="22"/>
  <c r="Q38" i="22"/>
  <c r="R38" i="22"/>
  <c r="S38" i="22"/>
  <c r="T38" i="22"/>
  <c r="U38" i="22"/>
  <c r="V38" i="22"/>
  <c r="W38" i="22"/>
  <c r="X38" i="22"/>
  <c r="Y38" i="22"/>
  <c r="Z38" i="22"/>
  <c r="AA38" i="22"/>
  <c r="AB38" i="22"/>
  <c r="AC38" i="22"/>
  <c r="AD38" i="22"/>
  <c r="AE38" i="22"/>
  <c r="AF38" i="22"/>
  <c r="AG38" i="22"/>
  <c r="AH38" i="22"/>
  <c r="AI38" i="22"/>
  <c r="AJ38" i="22"/>
  <c r="AK38" i="22"/>
  <c r="AL38" i="22"/>
  <c r="AM38" i="22"/>
  <c r="AN38" i="22"/>
  <c r="AO38" i="22"/>
  <c r="AP38" i="22"/>
  <c r="AQ38" i="22"/>
  <c r="AR38" i="22"/>
  <c r="AS38" i="22"/>
  <c r="AT38" i="22"/>
  <c r="AU38" i="22"/>
  <c r="AV38" i="22"/>
  <c r="AW38" i="22"/>
  <c r="AX38" i="22"/>
  <c r="AY38" i="22"/>
  <c r="AZ38" i="22"/>
  <c r="BA38" i="22"/>
  <c r="BB38" i="22"/>
  <c r="BC38" i="22"/>
  <c r="BD38" i="22"/>
  <c r="BE38" i="22"/>
  <c r="BF38" i="22"/>
  <c r="BG38" i="22"/>
  <c r="BH38" i="22"/>
  <c r="BI38" i="22"/>
  <c r="BJ38" i="22"/>
  <c r="BK38" i="22"/>
  <c r="BL38" i="22"/>
  <c r="BM38" i="22"/>
  <c r="BN38" i="22"/>
  <c r="BO38" i="22"/>
  <c r="BP38" i="22"/>
  <c r="BQ38" i="22"/>
  <c r="BR38" i="22"/>
  <c r="BS38" i="22"/>
  <c r="BT38" i="22"/>
  <c r="BU38" i="22"/>
  <c r="BV38" i="22"/>
  <c r="BW38" i="22"/>
  <c r="BX38" i="22"/>
  <c r="BY38" i="22"/>
  <c r="BZ38" i="22"/>
  <c r="CA38" i="22"/>
  <c r="CB38" i="22"/>
  <c r="CC38" i="22"/>
  <c r="CD38" i="22"/>
  <c r="CE38" i="22"/>
  <c r="CF38" i="22"/>
  <c r="CG38" i="22"/>
  <c r="CH38" i="22"/>
  <c r="CI38" i="22"/>
  <c r="CJ38" i="22"/>
  <c r="CK38" i="22"/>
  <c r="CL38" i="22"/>
  <c r="CM38" i="22"/>
  <c r="CN38" i="22"/>
  <c r="CO38" i="22"/>
  <c r="CP38" i="22"/>
  <c r="CQ38" i="22"/>
  <c r="CR38" i="22"/>
  <c r="CS38" i="22"/>
  <c r="CT38" i="22"/>
  <c r="CU38" i="22"/>
  <c r="CV38" i="22"/>
  <c r="CW38" i="22"/>
  <c r="CX38" i="22"/>
  <c r="CY38" i="22"/>
  <c r="CZ38" i="22"/>
  <c r="DA38" i="22"/>
  <c r="DB38" i="22"/>
  <c r="DC38" i="22"/>
  <c r="DD38" i="22"/>
  <c r="DE38" i="22"/>
  <c r="DF38" i="22"/>
  <c r="DG38" i="22"/>
  <c r="DH38" i="22"/>
  <c r="DI38" i="22"/>
  <c r="DJ38" i="22"/>
  <c r="DK38" i="22"/>
  <c r="DL38" i="22"/>
  <c r="DM38" i="22"/>
  <c r="DN38" i="22"/>
  <c r="DO38" i="22"/>
  <c r="DP38" i="22"/>
  <c r="DQ38" i="22"/>
  <c r="DR38" i="22"/>
  <c r="DS38" i="22"/>
  <c r="DT38" i="22"/>
  <c r="DU38" i="22"/>
  <c r="DV38" i="22"/>
  <c r="DW38" i="22"/>
  <c r="DX38" i="22"/>
  <c r="DY38" i="22"/>
  <c r="DZ38" i="22"/>
  <c r="EA38" i="22"/>
  <c r="EB38" i="22"/>
  <c r="EC38" i="22"/>
  <c r="ED38" i="22"/>
  <c r="EE38" i="22"/>
  <c r="EF38" i="22"/>
  <c r="EG38" i="22"/>
  <c r="EH38" i="22"/>
  <c r="EI38" i="22"/>
  <c r="EJ38" i="22"/>
  <c r="EK38" i="22"/>
  <c r="EL38" i="22"/>
  <c r="EM38" i="22"/>
  <c r="EN38" i="22"/>
  <c r="EO38" i="22"/>
  <c r="EP38" i="22"/>
  <c r="EQ38" i="22"/>
  <c r="ER38" i="22"/>
  <c r="ES38" i="22"/>
  <c r="ET38" i="22"/>
  <c r="EU38" i="22"/>
  <c r="EV38" i="22"/>
  <c r="EW38" i="22"/>
  <c r="EX38" i="22"/>
  <c r="EY38" i="22"/>
  <c r="EZ38" i="22"/>
  <c r="FA38" i="22"/>
  <c r="FB38" i="22"/>
  <c r="FC38" i="22"/>
  <c r="FD38" i="22"/>
  <c r="FE38" i="22"/>
  <c r="FF38" i="22"/>
  <c r="FG38" i="22"/>
  <c r="FH38" i="22"/>
  <c r="FI38" i="22"/>
  <c r="FJ38" i="22"/>
  <c r="FK38" i="22"/>
  <c r="FL38" i="22"/>
  <c r="FM38" i="22"/>
  <c r="FN38" i="22"/>
  <c r="FO38" i="22"/>
  <c r="FP38" i="22"/>
  <c r="FQ38" i="22"/>
  <c r="FR38" i="22"/>
  <c r="FS38" i="22"/>
  <c r="FT38" i="22"/>
  <c r="FU38" i="22"/>
  <c r="FV38" i="22"/>
  <c r="FW38" i="22"/>
  <c r="FX38" i="22"/>
  <c r="FY38" i="22"/>
  <c r="FZ38" i="22"/>
  <c r="GA38" i="22"/>
  <c r="GB38" i="22"/>
  <c r="GC38" i="22"/>
  <c r="GD38" i="22"/>
  <c r="GE38" i="22"/>
  <c r="GF38" i="22"/>
  <c r="GG38" i="22"/>
  <c r="GH38" i="22"/>
  <c r="GI38" i="22"/>
  <c r="GJ38" i="22"/>
  <c r="GK38" i="22"/>
  <c r="GL38" i="22"/>
  <c r="GM38" i="22"/>
  <c r="GN38" i="22"/>
  <c r="GO38" i="22"/>
  <c r="GP38" i="22"/>
  <c r="GQ38" i="22"/>
  <c r="GR38" i="22"/>
  <c r="GS38" i="22"/>
  <c r="GT38" i="22"/>
  <c r="GU38" i="22"/>
  <c r="GV38" i="22"/>
  <c r="GW38" i="22"/>
  <c r="GX38" i="22"/>
  <c r="GY38" i="22"/>
  <c r="GZ38" i="22"/>
  <c r="HA38" i="22"/>
  <c r="HB38" i="22"/>
  <c r="HC38" i="22"/>
  <c r="HD38" i="22"/>
  <c r="HE38" i="22"/>
  <c r="HF38" i="22"/>
  <c r="HG38" i="22"/>
  <c r="HH38" i="22"/>
  <c r="HI38" i="22"/>
  <c r="HJ38" i="22"/>
  <c r="HK38" i="22"/>
  <c r="HL38" i="22"/>
  <c r="HM38" i="22"/>
  <c r="HN38" i="22"/>
  <c r="HO38" i="22"/>
  <c r="HP38" i="22"/>
  <c r="HQ38" i="22"/>
  <c r="HR38" i="22"/>
  <c r="HS38" i="22"/>
  <c r="HT38" i="22"/>
  <c r="HU38" i="22"/>
  <c r="HV38" i="22"/>
  <c r="HW38" i="22"/>
  <c r="HX38" i="22"/>
  <c r="HY38" i="22"/>
  <c r="HZ38" i="22"/>
  <c r="IA38" i="22"/>
  <c r="IB38" i="22"/>
  <c r="IC38" i="22"/>
  <c r="ID38" i="22"/>
  <c r="IE38" i="22"/>
  <c r="IF38" i="22"/>
  <c r="IG38" i="22"/>
  <c r="IH38" i="22"/>
  <c r="II38" i="22"/>
  <c r="IJ38" i="22"/>
  <c r="IK38" i="22"/>
  <c r="IL38" i="22"/>
  <c r="IM38" i="22"/>
  <c r="IN38" i="22"/>
  <c r="IO38" i="22"/>
  <c r="IP38" i="22"/>
  <c r="IQ38" i="22"/>
  <c r="IR38" i="22"/>
  <c r="IS38" i="22"/>
  <c r="IT38" i="22"/>
  <c r="IU38" i="22"/>
  <c r="IV38" i="22"/>
  <c r="IW38" i="22"/>
  <c r="IX38" i="22"/>
  <c r="IY38" i="22"/>
  <c r="IZ38" i="22"/>
  <c r="JA38" i="22"/>
  <c r="JB38" i="22"/>
  <c r="JC38" i="22"/>
  <c r="JD38" i="22"/>
  <c r="JE38" i="22"/>
  <c r="JF38" i="22"/>
  <c r="JG38" i="22"/>
  <c r="JH38" i="22"/>
  <c r="JI38" i="22"/>
  <c r="JJ38" i="22"/>
  <c r="JK38" i="22"/>
  <c r="JL38" i="22"/>
  <c r="JM38" i="22"/>
  <c r="JN38" i="22"/>
  <c r="JO38" i="22"/>
  <c r="JP38" i="22"/>
  <c r="JQ38" i="22"/>
  <c r="JR38" i="22"/>
  <c r="JS38" i="22"/>
  <c r="JT38" i="22"/>
  <c r="JU38" i="22"/>
  <c r="JV38" i="22"/>
  <c r="JW38" i="22"/>
  <c r="JX38" i="22"/>
  <c r="JY38" i="22"/>
  <c r="JZ38" i="22"/>
  <c r="KA38" i="22"/>
  <c r="KB38" i="22"/>
  <c r="KC38" i="22"/>
  <c r="KD38" i="22"/>
  <c r="KE38" i="22"/>
  <c r="KF38" i="22"/>
  <c r="KG38" i="22"/>
  <c r="KH38" i="22"/>
  <c r="KI38" i="22"/>
  <c r="KJ38" i="22"/>
  <c r="KK38" i="22"/>
  <c r="KL38" i="22"/>
  <c r="KM38" i="22"/>
  <c r="KN38" i="22"/>
  <c r="KO38" i="22"/>
  <c r="KP38" i="22"/>
  <c r="KQ38" i="22"/>
  <c r="KR38" i="22"/>
  <c r="KS38" i="22"/>
  <c r="KT38" i="22"/>
  <c r="KU38" i="22"/>
  <c r="KV38" i="22"/>
  <c r="KW38" i="22"/>
  <c r="KX38" i="22"/>
  <c r="KY38" i="22"/>
  <c r="KZ38" i="22"/>
  <c r="LA38" i="22"/>
  <c r="LB38" i="22"/>
  <c r="LC38" i="22"/>
  <c r="LD38" i="22"/>
  <c r="LE38" i="22"/>
  <c r="LF38" i="22"/>
  <c r="LG38" i="22"/>
  <c r="LH38" i="22"/>
  <c r="LI38" i="22"/>
  <c r="LJ38" i="22"/>
  <c r="LK38" i="22"/>
  <c r="LL38" i="22"/>
  <c r="LM38" i="22"/>
  <c r="LN38" i="22"/>
  <c r="LO38" i="22"/>
  <c r="LP38" i="22"/>
  <c r="LQ38" i="22"/>
  <c r="LR38" i="22"/>
  <c r="LS38" i="22"/>
  <c r="LT38" i="22"/>
  <c r="LU38" i="22"/>
  <c r="LV38" i="22"/>
  <c r="LW38" i="22"/>
  <c r="LX38" i="22"/>
  <c r="LY38" i="22"/>
  <c r="LZ38" i="22"/>
  <c r="MA38" i="22"/>
  <c r="MB38" i="22"/>
  <c r="MC38" i="22"/>
  <c r="MD38" i="22"/>
  <c r="ME38" i="22"/>
  <c r="MF38" i="22"/>
  <c r="MG38" i="22"/>
  <c r="MH38" i="22"/>
  <c r="MI38" i="22"/>
  <c r="MJ38" i="22"/>
  <c r="MK38" i="22"/>
  <c r="ML38" i="22"/>
  <c r="MM38" i="22"/>
  <c r="MN38" i="22"/>
  <c r="MO38" i="22"/>
  <c r="MP38" i="22"/>
  <c r="MQ38" i="22"/>
  <c r="MR38" i="22"/>
  <c r="MS38" i="22"/>
  <c r="MT38" i="22"/>
  <c r="MU38" i="22"/>
  <c r="MV38" i="22"/>
  <c r="MW38" i="22"/>
  <c r="MX38" i="22"/>
  <c r="MY38" i="22"/>
  <c r="MZ38" i="22"/>
  <c r="NA38" i="22"/>
  <c r="NB38" i="22"/>
  <c r="NC38" i="22"/>
  <c r="ND38" i="22"/>
  <c r="NE38" i="22"/>
  <c r="NF38" i="22"/>
  <c r="NG38" i="22"/>
  <c r="NH38" i="22"/>
  <c r="NI38" i="22"/>
  <c r="NJ38" i="22"/>
  <c r="J43" i="22"/>
  <c r="P59" i="22" s="1"/>
  <c r="J38" i="22"/>
  <c r="U59" i="22" l="1"/>
  <c r="Z59" i="22"/>
  <c r="K68" i="22"/>
  <c r="D217" i="18" s="1"/>
  <c r="K59" i="22"/>
  <c r="AA59" i="22"/>
  <c r="D354" i="18" s="1"/>
  <c r="K64" i="22"/>
  <c r="D213" i="18" s="1"/>
  <c r="K60" i="22"/>
  <c r="D209" i="18" s="1"/>
  <c r="AA70" i="22"/>
  <c r="D365" i="18" s="1"/>
  <c r="Z62" i="22"/>
  <c r="D343" i="18" s="1"/>
  <c r="U70" i="22"/>
  <c r="D307" i="18" s="1"/>
  <c r="P62" i="22"/>
  <c r="D255" i="18" s="1"/>
  <c r="AA65" i="22"/>
  <c r="D360" i="18" s="1"/>
  <c r="Z68" i="22"/>
  <c r="D349" i="18" s="1"/>
  <c r="I209" i="9" s="1"/>
  <c r="U65" i="22"/>
  <c r="D302" i="18" s="1"/>
  <c r="P68" i="22"/>
  <c r="D261" i="18" s="1"/>
  <c r="K65" i="22"/>
  <c r="D214" i="18" s="1"/>
  <c r="AA66" i="22"/>
  <c r="D361" i="18" s="1"/>
  <c r="Z69" i="22"/>
  <c r="D350" i="18" s="1"/>
  <c r="Z63" i="22"/>
  <c r="D344" i="18" s="1"/>
  <c r="U66" i="22"/>
  <c r="D303" i="18" s="1"/>
  <c r="P69" i="22"/>
  <c r="D262" i="18" s="1"/>
  <c r="P63" i="22"/>
  <c r="D256" i="18" s="1"/>
  <c r="K66" i="22"/>
  <c r="D215" i="18" s="1"/>
  <c r="AA67" i="22"/>
  <c r="D362" i="18" s="1"/>
  <c r="AA61" i="22"/>
  <c r="D356" i="18" s="1"/>
  <c r="Z64" i="22"/>
  <c r="D345" i="18" s="1"/>
  <c r="Z60" i="22"/>
  <c r="D341" i="18" s="1"/>
  <c r="U67" i="22"/>
  <c r="D304" i="18" s="1"/>
  <c r="U61" i="22"/>
  <c r="D298" i="18" s="1"/>
  <c r="P64" i="22"/>
  <c r="D257" i="18" s="1"/>
  <c r="P60" i="22"/>
  <c r="D253" i="18" s="1"/>
  <c r="K67" i="22"/>
  <c r="D216" i="18" s="1"/>
  <c r="K61" i="22"/>
  <c r="D210" i="18" s="1"/>
  <c r="AA62" i="22"/>
  <c r="D357" i="18" s="1"/>
  <c r="Z70" i="22"/>
  <c r="D351" i="18" s="1"/>
  <c r="U62" i="22"/>
  <c r="D299" i="18" s="1"/>
  <c r="P70" i="22"/>
  <c r="D263" i="18" s="1"/>
  <c r="F217" i="18"/>
  <c r="K70" i="22"/>
  <c r="D219" i="18" s="1"/>
  <c r="K62" i="22"/>
  <c r="D211" i="18" s="1"/>
  <c r="AA68" i="22"/>
  <c r="D363" i="18" s="1"/>
  <c r="Z65" i="22"/>
  <c r="D346" i="18" s="1"/>
  <c r="I206" i="9" s="1"/>
  <c r="U68" i="22"/>
  <c r="D305" i="18" s="1"/>
  <c r="P65" i="22"/>
  <c r="D258" i="18" s="1"/>
  <c r="AA69" i="22"/>
  <c r="D364" i="18" s="1"/>
  <c r="AA63" i="22"/>
  <c r="D358" i="18" s="1"/>
  <c r="Z66" i="22"/>
  <c r="D347" i="18" s="1"/>
  <c r="I207" i="9" s="1"/>
  <c r="U69" i="22"/>
  <c r="D306" i="18" s="1"/>
  <c r="U63" i="22"/>
  <c r="D300" i="18" s="1"/>
  <c r="P66" i="22"/>
  <c r="D259" i="18" s="1"/>
  <c r="K69" i="22"/>
  <c r="D218" i="18" s="1"/>
  <c r="K63" i="22"/>
  <c r="D212" i="18" s="1"/>
  <c r="AA64" i="22"/>
  <c r="D359" i="18" s="1"/>
  <c r="AA60" i="22"/>
  <c r="D355" i="18" s="1"/>
  <c r="Z67" i="22"/>
  <c r="D348" i="18" s="1"/>
  <c r="Z61" i="22"/>
  <c r="D342" i="18" s="1"/>
  <c r="I202" i="9" s="1"/>
  <c r="U64" i="22"/>
  <c r="D301" i="18" s="1"/>
  <c r="U60" i="22"/>
  <c r="D297" i="18" s="1"/>
  <c r="P67" i="22"/>
  <c r="D260" i="18" s="1"/>
  <c r="P61" i="22"/>
  <c r="D254" i="18" s="1"/>
  <c r="D340" i="18"/>
  <c r="I200" i="9" s="1"/>
  <c r="D252" i="18"/>
  <c r="F354" i="18"/>
  <c r="K354" i="18" s="1"/>
  <c r="I354" i="18"/>
  <c r="D296" i="18"/>
  <c r="D208" i="18"/>
  <c r="I208" i="9" l="1"/>
  <c r="I211" i="9"/>
  <c r="I201" i="9"/>
  <c r="I204" i="9"/>
  <c r="I205" i="9"/>
  <c r="I210" i="9"/>
  <c r="I203" i="9"/>
  <c r="K71" i="22"/>
  <c r="U71" i="22"/>
  <c r="AB24" i="13"/>
  <c r="F254" i="18"/>
  <c r="F301" i="18"/>
  <c r="F297" i="18"/>
  <c r="F202" i="9"/>
  <c r="F342" i="18"/>
  <c r="I355" i="18"/>
  <c r="F355" i="18"/>
  <c r="K355" i="18" s="1"/>
  <c r="F358" i="18"/>
  <c r="K358" i="18" s="1"/>
  <c r="I358" i="18"/>
  <c r="F300" i="18"/>
  <c r="F305" i="18"/>
  <c r="F299" i="18"/>
  <c r="F304" i="18"/>
  <c r="F303" i="18"/>
  <c r="F360" i="18"/>
  <c r="K360" i="18" s="1"/>
  <c r="I360" i="18"/>
  <c r="F306" i="18"/>
  <c r="F206" i="9"/>
  <c r="F346" i="18"/>
  <c r="F351" i="18"/>
  <c r="F211" i="9"/>
  <c r="F201" i="9"/>
  <c r="F341" i="18"/>
  <c r="F204" i="9"/>
  <c r="F344" i="18"/>
  <c r="F255" i="18"/>
  <c r="F208" i="9"/>
  <c r="F348" i="18"/>
  <c r="F207" i="9"/>
  <c r="F347" i="18"/>
  <c r="I363" i="18"/>
  <c r="F363" i="18"/>
  <c r="K363" i="18" s="1"/>
  <c r="I357" i="18"/>
  <c r="F357" i="18"/>
  <c r="K357" i="18" s="1"/>
  <c r="F205" i="9"/>
  <c r="F345" i="18"/>
  <c r="F210" i="9"/>
  <c r="F350" i="18"/>
  <c r="F307" i="18"/>
  <c r="F211" i="18"/>
  <c r="F210" i="18"/>
  <c r="F356" i="18"/>
  <c r="K356" i="18" s="1"/>
  <c r="I356" i="18"/>
  <c r="F361" i="18"/>
  <c r="K361" i="18" s="1"/>
  <c r="I361" i="18"/>
  <c r="F203" i="9"/>
  <c r="F343" i="18"/>
  <c r="P71" i="22"/>
  <c r="F359" i="18"/>
  <c r="K359" i="18" s="1"/>
  <c r="I359" i="18"/>
  <c r="F364" i="18"/>
  <c r="K364" i="18" s="1"/>
  <c r="I364" i="18"/>
  <c r="F219" i="18"/>
  <c r="F216" i="18"/>
  <c r="I362" i="18"/>
  <c r="F362" i="18"/>
  <c r="K362" i="18" s="1"/>
  <c r="F214" i="18"/>
  <c r="I365" i="18"/>
  <c r="F365" i="18"/>
  <c r="K365" i="18" s="1"/>
  <c r="F212" i="18"/>
  <c r="F253" i="18"/>
  <c r="F215" i="18"/>
  <c r="F261" i="18"/>
  <c r="F209" i="18"/>
  <c r="F260" i="18"/>
  <c r="F218" i="18"/>
  <c r="F257" i="18"/>
  <c r="F256" i="18"/>
  <c r="F302" i="18"/>
  <c r="F213" i="18"/>
  <c r="F259" i="18"/>
  <c r="F258" i="18"/>
  <c r="F263" i="18"/>
  <c r="F298" i="18"/>
  <c r="F262" i="18"/>
  <c r="F209" i="9"/>
  <c r="F349" i="18"/>
  <c r="F208" i="18"/>
  <c r="F252" i="18"/>
  <c r="F296" i="18"/>
  <c r="F200" i="9"/>
  <c r="F340" i="18"/>
  <c r="Z71" i="22"/>
  <c r="I212" i="9" l="1"/>
  <c r="M210" i="9"/>
  <c r="L210" i="9"/>
  <c r="L202" i="9"/>
  <c r="P202" i="9" s="1"/>
  <c r="M202" i="9"/>
  <c r="P210" i="9"/>
  <c r="H211" i="9"/>
  <c r="H209" i="9"/>
  <c r="M203" i="9"/>
  <c r="L203" i="9"/>
  <c r="P203" i="9" s="1"/>
  <c r="H208" i="9"/>
  <c r="L209" i="9"/>
  <c r="P209" i="9" s="1"/>
  <c r="M209" i="9"/>
  <c r="H201" i="9"/>
  <c r="L208" i="9"/>
  <c r="P208" i="9" s="1"/>
  <c r="M208" i="9"/>
  <c r="H204" i="9"/>
  <c r="L201" i="9"/>
  <c r="P201" i="9" s="1"/>
  <c r="M201" i="9"/>
  <c r="H207" i="9"/>
  <c r="L204" i="9"/>
  <c r="P204" i="9" s="1"/>
  <c r="M204" i="9"/>
  <c r="H205" i="9"/>
  <c r="H206" i="9"/>
  <c r="H202" i="9"/>
  <c r="H203" i="9"/>
  <c r="H210" i="9"/>
  <c r="M205" i="9"/>
  <c r="L205" i="9"/>
  <c r="P205" i="9" s="1"/>
  <c r="L207" i="9"/>
  <c r="P207" i="9" s="1"/>
  <c r="M207" i="9"/>
  <c r="M211" i="9"/>
  <c r="L211" i="9"/>
  <c r="P211" i="9" s="1"/>
  <c r="M206" i="9"/>
  <c r="L206" i="9"/>
  <c r="P206" i="9" s="1"/>
  <c r="H200" i="9"/>
  <c r="J200" i="9" s="1"/>
  <c r="M200" i="9"/>
  <c r="L200" i="9"/>
  <c r="F212" i="9"/>
  <c r="AA71" i="22"/>
  <c r="N3" i="19"/>
  <c r="M3" i="19"/>
  <c r="L3" i="19"/>
  <c r="K3" i="19"/>
  <c r="J3" i="19"/>
  <c r="I3" i="19"/>
  <c r="H3" i="19"/>
  <c r="G3" i="19"/>
  <c r="F3" i="19"/>
  <c r="E3" i="19"/>
  <c r="D3" i="19"/>
  <c r="C3" i="19"/>
  <c r="H90" i="19" l="1"/>
  <c r="H185" i="19" s="1"/>
  <c r="H60" i="19"/>
  <c r="H155" i="19" s="1"/>
  <c r="H87" i="19"/>
  <c r="H182" i="19" s="1"/>
  <c r="H89" i="19"/>
  <c r="H184" i="19" s="1"/>
  <c r="H88" i="19"/>
  <c r="H183" i="19" s="1"/>
  <c r="H61" i="19"/>
  <c r="H156" i="19" s="1"/>
  <c r="H62" i="19"/>
  <c r="H157" i="19" s="1"/>
  <c r="I61" i="19"/>
  <c r="I156" i="19" s="1"/>
  <c r="I62" i="19"/>
  <c r="I157" i="19" s="1"/>
  <c r="I90" i="19"/>
  <c r="I185" i="19" s="1"/>
  <c r="I87" i="19"/>
  <c r="I182" i="19" s="1"/>
  <c r="I89" i="19"/>
  <c r="I184" i="19" s="1"/>
  <c r="I60" i="19"/>
  <c r="I155" i="19" s="1"/>
  <c r="I88" i="19"/>
  <c r="I183" i="19" s="1"/>
  <c r="J89" i="19"/>
  <c r="J184" i="19" s="1"/>
  <c r="J88" i="19"/>
  <c r="J183" i="19" s="1"/>
  <c r="J62" i="19"/>
  <c r="J157" i="19" s="1"/>
  <c r="J60" i="19"/>
  <c r="J155" i="19" s="1"/>
  <c r="J90" i="19"/>
  <c r="J185" i="19" s="1"/>
  <c r="J87" i="19"/>
  <c r="J182" i="19" s="1"/>
  <c r="J61" i="19"/>
  <c r="J156" i="19" s="1"/>
  <c r="E89" i="19"/>
  <c r="E184" i="19" s="1"/>
  <c r="E62" i="19"/>
  <c r="E157" i="19" s="1"/>
  <c r="E90" i="19"/>
  <c r="E185" i="19" s="1"/>
  <c r="E88" i="19"/>
  <c r="E183" i="19" s="1"/>
  <c r="E60" i="19"/>
  <c r="E155" i="19" s="1"/>
  <c r="E61" i="19"/>
  <c r="E156" i="19" s="1"/>
  <c r="E87" i="19"/>
  <c r="E182" i="19" s="1"/>
  <c r="G87" i="19"/>
  <c r="G182" i="19" s="1"/>
  <c r="G61" i="19"/>
  <c r="G156" i="19" s="1"/>
  <c r="G62" i="19"/>
  <c r="G157" i="19" s="1"/>
  <c r="G88" i="19"/>
  <c r="G183" i="19" s="1"/>
  <c r="G60" i="19"/>
  <c r="G155" i="19" s="1"/>
  <c r="G90" i="19"/>
  <c r="G185" i="19" s="1"/>
  <c r="G89" i="19"/>
  <c r="G184" i="19" s="1"/>
  <c r="C88" i="19"/>
  <c r="C183" i="19" s="1"/>
  <c r="C87" i="19"/>
  <c r="C182" i="19" s="1"/>
  <c r="C61" i="19"/>
  <c r="C90" i="19"/>
  <c r="C185" i="19" s="1"/>
  <c r="C89" i="19"/>
  <c r="C184" i="19" s="1"/>
  <c r="C60" i="19"/>
  <c r="C62" i="19"/>
  <c r="K88" i="19"/>
  <c r="K183" i="19" s="1"/>
  <c r="K61" i="19"/>
  <c r="K156" i="19" s="1"/>
  <c r="K87" i="19"/>
  <c r="K182" i="19" s="1"/>
  <c r="K90" i="19"/>
  <c r="K185" i="19" s="1"/>
  <c r="K60" i="19"/>
  <c r="K155" i="19" s="1"/>
  <c r="K62" i="19"/>
  <c r="K157" i="19" s="1"/>
  <c r="K89" i="19"/>
  <c r="K184" i="19" s="1"/>
  <c r="D90" i="19"/>
  <c r="D185" i="19" s="1"/>
  <c r="D87" i="19"/>
  <c r="D182" i="19" s="1"/>
  <c r="D60" i="19"/>
  <c r="D155" i="19" s="1"/>
  <c r="D89" i="19"/>
  <c r="D184" i="19" s="1"/>
  <c r="D88" i="19"/>
  <c r="D183" i="19" s="1"/>
  <c r="D61" i="19"/>
  <c r="D156" i="19" s="1"/>
  <c r="D62" i="19"/>
  <c r="D157" i="19" s="1"/>
  <c r="L62" i="19"/>
  <c r="L157" i="19" s="1"/>
  <c r="L89" i="19"/>
  <c r="L184" i="19" s="1"/>
  <c r="L61" i="19"/>
  <c r="L156" i="19" s="1"/>
  <c r="L60" i="19"/>
  <c r="L155" i="19" s="1"/>
  <c r="L88" i="19"/>
  <c r="L183" i="19" s="1"/>
  <c r="L90" i="19"/>
  <c r="L185" i="19" s="1"/>
  <c r="L87" i="19"/>
  <c r="L182" i="19" s="1"/>
  <c r="M88" i="19"/>
  <c r="M183" i="19" s="1"/>
  <c r="M89" i="19"/>
  <c r="M184" i="19" s="1"/>
  <c r="M62" i="19"/>
  <c r="M157" i="19" s="1"/>
  <c r="M90" i="19"/>
  <c r="M185" i="19" s="1"/>
  <c r="M87" i="19"/>
  <c r="M182" i="19" s="1"/>
  <c r="M60" i="19"/>
  <c r="M155" i="19" s="1"/>
  <c r="M61" i="19"/>
  <c r="M156" i="19" s="1"/>
  <c r="F61" i="19"/>
  <c r="F156" i="19" s="1"/>
  <c r="F89" i="19"/>
  <c r="F184" i="19" s="1"/>
  <c r="F87" i="19"/>
  <c r="F182" i="19" s="1"/>
  <c r="F88" i="19"/>
  <c r="F183" i="19" s="1"/>
  <c r="F60" i="19"/>
  <c r="F155" i="19" s="1"/>
  <c r="F62" i="19"/>
  <c r="F157" i="19" s="1"/>
  <c r="F90" i="19"/>
  <c r="F185" i="19" s="1"/>
  <c r="N90" i="19"/>
  <c r="N185" i="19" s="1"/>
  <c r="N89" i="19"/>
  <c r="N184" i="19" s="1"/>
  <c r="N62" i="19"/>
  <c r="N157" i="19" s="1"/>
  <c r="N61" i="19"/>
  <c r="N156" i="19" s="1"/>
  <c r="N87" i="19"/>
  <c r="N182" i="19" s="1"/>
  <c r="N88" i="19"/>
  <c r="N183" i="19" s="1"/>
  <c r="N60" i="19"/>
  <c r="N155" i="19" s="1"/>
  <c r="H29" i="19"/>
  <c r="H124" i="19" s="1"/>
  <c r="H57" i="19"/>
  <c r="H152" i="19" s="1"/>
  <c r="H80" i="19"/>
  <c r="H175" i="19" s="1"/>
  <c r="H14" i="19"/>
  <c r="H109" i="19" s="1"/>
  <c r="H22" i="19"/>
  <c r="H117" i="19" s="1"/>
  <c r="H39" i="19"/>
  <c r="H134" i="19" s="1"/>
  <c r="H86" i="19"/>
  <c r="H181" i="19" s="1"/>
  <c r="H8" i="19"/>
  <c r="H103" i="19" s="1"/>
  <c r="H64" i="19"/>
  <c r="H159" i="19" s="1"/>
  <c r="H81" i="19"/>
  <c r="H176" i="19" s="1"/>
  <c r="H53" i="19"/>
  <c r="H148" i="19" s="1"/>
  <c r="H74" i="19"/>
  <c r="H169" i="19" s="1"/>
  <c r="H58" i="19"/>
  <c r="H153" i="19" s="1"/>
  <c r="H56" i="19"/>
  <c r="H151" i="19" s="1"/>
  <c r="H28" i="19"/>
  <c r="H123" i="19" s="1"/>
  <c r="H34" i="19"/>
  <c r="H129" i="19" s="1"/>
  <c r="H54" i="19"/>
  <c r="H149" i="19" s="1"/>
  <c r="H27" i="19"/>
  <c r="H122" i="19" s="1"/>
  <c r="H18" i="19"/>
  <c r="H113" i="19" s="1"/>
  <c r="H35" i="19"/>
  <c r="H130" i="19" s="1"/>
  <c r="H7" i="19"/>
  <c r="H102" i="19" s="1"/>
  <c r="H38" i="19"/>
  <c r="H133" i="19" s="1"/>
  <c r="H42" i="19"/>
  <c r="H137" i="19" s="1"/>
  <c r="H59" i="19"/>
  <c r="H154" i="19" s="1"/>
  <c r="H25" i="19"/>
  <c r="H120" i="19" s="1"/>
  <c r="H91" i="19"/>
  <c r="H186" i="19" s="1"/>
  <c r="H20" i="19"/>
  <c r="H115" i="19" s="1"/>
  <c r="H37" i="19"/>
  <c r="H132" i="19" s="1"/>
  <c r="H44" i="19"/>
  <c r="H139" i="19" s="1"/>
  <c r="H51" i="19"/>
  <c r="H146" i="19" s="1"/>
  <c r="H16" i="19"/>
  <c r="H111" i="19" s="1"/>
  <c r="H43" i="19"/>
  <c r="H138" i="19" s="1"/>
  <c r="H21" i="19"/>
  <c r="H116" i="19" s="1"/>
  <c r="H41" i="19"/>
  <c r="H136" i="19" s="1"/>
  <c r="H72" i="19"/>
  <c r="H167" i="19" s="1"/>
  <c r="H68" i="19"/>
  <c r="H163" i="19" s="1"/>
  <c r="H31" i="19"/>
  <c r="H126" i="19" s="1"/>
  <c r="H93" i="19"/>
  <c r="H188" i="19" s="1"/>
  <c r="H63" i="19"/>
  <c r="H158" i="19" s="1"/>
  <c r="H79" i="19"/>
  <c r="H174" i="19" s="1"/>
  <c r="H73" i="19"/>
  <c r="H168" i="19" s="1"/>
  <c r="H75" i="19"/>
  <c r="H170" i="19" s="1"/>
  <c r="H78" i="19"/>
  <c r="H173" i="19" s="1"/>
  <c r="H19" i="19"/>
  <c r="H114" i="19" s="1"/>
  <c r="H40" i="19"/>
  <c r="H135" i="19" s="1"/>
  <c r="H85" i="19"/>
  <c r="H180" i="19" s="1"/>
  <c r="H66" i="19"/>
  <c r="H161" i="19" s="1"/>
  <c r="H32" i="19"/>
  <c r="H127" i="19" s="1"/>
  <c r="H33" i="19"/>
  <c r="H128" i="19" s="1"/>
  <c r="H23" i="19"/>
  <c r="H118" i="19" s="1"/>
  <c r="H52" i="19"/>
  <c r="H147" i="19" s="1"/>
  <c r="H67" i="19"/>
  <c r="H162" i="19" s="1"/>
  <c r="H97" i="19"/>
  <c r="H192" i="19" s="1"/>
  <c r="H94" i="19"/>
  <c r="H189" i="19" s="1"/>
  <c r="H55" i="19"/>
  <c r="H150" i="19" s="1"/>
  <c r="H30" i="19"/>
  <c r="H125" i="19" s="1"/>
  <c r="H36" i="19"/>
  <c r="H131" i="19" s="1"/>
  <c r="H24" i="19"/>
  <c r="H119" i="19" s="1"/>
  <c r="H92" i="19"/>
  <c r="H187" i="19" s="1"/>
  <c r="H26" i="19"/>
  <c r="H121" i="19" s="1"/>
  <c r="H15" i="19"/>
  <c r="H110" i="19" s="1"/>
  <c r="H17" i="19"/>
  <c r="H112" i="19" s="1"/>
  <c r="H69" i="19"/>
  <c r="H164" i="19" s="1"/>
  <c r="H96" i="19"/>
  <c r="H191" i="19" s="1"/>
  <c r="H95" i="19"/>
  <c r="H190" i="19" s="1"/>
  <c r="H49" i="19"/>
  <c r="H144" i="19" s="1"/>
  <c r="H12" i="19"/>
  <c r="H107" i="19" s="1"/>
  <c r="H71" i="19"/>
  <c r="H166" i="19" s="1"/>
  <c r="H65" i="19"/>
  <c r="H160" i="19" s="1"/>
  <c r="H82" i="19"/>
  <c r="H177" i="19" s="1"/>
  <c r="H70" i="19"/>
  <c r="H165" i="19" s="1"/>
  <c r="H84" i="19"/>
  <c r="H179" i="19" s="1"/>
  <c r="H50" i="19"/>
  <c r="H145" i="19" s="1"/>
  <c r="H77" i="19"/>
  <c r="H172" i="19" s="1"/>
  <c r="H76" i="19"/>
  <c r="H171" i="19" s="1"/>
  <c r="H13" i="19"/>
  <c r="H108" i="19" s="1"/>
  <c r="H83" i="19"/>
  <c r="H178" i="19" s="1"/>
  <c r="G58" i="19"/>
  <c r="G153" i="19" s="1"/>
  <c r="G16" i="19"/>
  <c r="G111" i="19" s="1"/>
  <c r="G18" i="19"/>
  <c r="G113" i="19" s="1"/>
  <c r="G35" i="19"/>
  <c r="G130" i="19" s="1"/>
  <c r="G57" i="19"/>
  <c r="G152" i="19" s="1"/>
  <c r="G24" i="19"/>
  <c r="G119" i="19" s="1"/>
  <c r="G41" i="19"/>
  <c r="G136" i="19" s="1"/>
  <c r="G91" i="19"/>
  <c r="G186" i="19" s="1"/>
  <c r="G31" i="19"/>
  <c r="G126" i="19" s="1"/>
  <c r="G27" i="19"/>
  <c r="G122" i="19" s="1"/>
  <c r="G69" i="19"/>
  <c r="G164" i="19" s="1"/>
  <c r="G63" i="19"/>
  <c r="G158" i="19" s="1"/>
  <c r="G56" i="19"/>
  <c r="G151" i="19" s="1"/>
  <c r="G42" i="19"/>
  <c r="G137" i="19" s="1"/>
  <c r="G20" i="19"/>
  <c r="G115" i="19" s="1"/>
  <c r="G37" i="19"/>
  <c r="G132" i="19" s="1"/>
  <c r="G7" i="19"/>
  <c r="G102" i="19" s="1"/>
  <c r="G17" i="19"/>
  <c r="G112" i="19" s="1"/>
  <c r="G34" i="19"/>
  <c r="G129" i="19" s="1"/>
  <c r="G65" i="19"/>
  <c r="G160" i="19" s="1"/>
  <c r="G55" i="19"/>
  <c r="G150" i="19" s="1"/>
  <c r="G26" i="19"/>
  <c r="G121" i="19" s="1"/>
  <c r="G15" i="19"/>
  <c r="G110" i="19" s="1"/>
  <c r="G23" i="19"/>
  <c r="G118" i="19" s="1"/>
  <c r="G40" i="19"/>
  <c r="G135" i="19" s="1"/>
  <c r="G59" i="19"/>
  <c r="G154" i="19" s="1"/>
  <c r="G30" i="19"/>
  <c r="G125" i="19" s="1"/>
  <c r="G28" i="19"/>
  <c r="G123" i="19" s="1"/>
  <c r="G25" i="19"/>
  <c r="G120" i="19" s="1"/>
  <c r="G73" i="19"/>
  <c r="G168" i="19" s="1"/>
  <c r="G14" i="19"/>
  <c r="G109" i="19" s="1"/>
  <c r="G92" i="19"/>
  <c r="G187" i="19" s="1"/>
  <c r="G38" i="19"/>
  <c r="G133" i="19" s="1"/>
  <c r="G49" i="19"/>
  <c r="G144" i="19" s="1"/>
  <c r="G64" i="19"/>
  <c r="G159" i="19" s="1"/>
  <c r="G72" i="19"/>
  <c r="G167" i="19" s="1"/>
  <c r="G81" i="19"/>
  <c r="G176" i="19" s="1"/>
  <c r="G39" i="19"/>
  <c r="G134" i="19" s="1"/>
  <c r="G29" i="19"/>
  <c r="G124" i="19" s="1"/>
  <c r="G96" i="19"/>
  <c r="G191" i="19" s="1"/>
  <c r="G50" i="19"/>
  <c r="G145" i="19" s="1"/>
  <c r="G71" i="19"/>
  <c r="G166" i="19" s="1"/>
  <c r="G82" i="19"/>
  <c r="G177" i="19" s="1"/>
  <c r="G33" i="19"/>
  <c r="G128" i="19" s="1"/>
  <c r="G54" i="19"/>
  <c r="G149" i="19" s="1"/>
  <c r="G80" i="19"/>
  <c r="G175" i="19" s="1"/>
  <c r="G19" i="19"/>
  <c r="G114" i="19" s="1"/>
  <c r="G8" i="19"/>
  <c r="G103" i="19" s="1"/>
  <c r="G79" i="19"/>
  <c r="G174" i="19" s="1"/>
  <c r="G68" i="19"/>
  <c r="G163" i="19" s="1"/>
  <c r="G85" i="19"/>
  <c r="G180" i="19" s="1"/>
  <c r="G78" i="19"/>
  <c r="G173" i="19" s="1"/>
  <c r="G67" i="19"/>
  <c r="G162" i="19" s="1"/>
  <c r="G84" i="19"/>
  <c r="G179" i="19" s="1"/>
  <c r="G77" i="19"/>
  <c r="G172" i="19" s="1"/>
  <c r="G22" i="19"/>
  <c r="G117" i="19" s="1"/>
  <c r="G43" i="19"/>
  <c r="G138" i="19" s="1"/>
  <c r="G32" i="19"/>
  <c r="G127" i="19" s="1"/>
  <c r="G83" i="19"/>
  <c r="G178" i="19" s="1"/>
  <c r="G93" i="19"/>
  <c r="G188" i="19" s="1"/>
  <c r="G97" i="19"/>
  <c r="G192" i="19" s="1"/>
  <c r="G13" i="19"/>
  <c r="G108" i="19" s="1"/>
  <c r="G36" i="19"/>
  <c r="G131" i="19" s="1"/>
  <c r="G44" i="19"/>
  <c r="G139" i="19" s="1"/>
  <c r="G21" i="19"/>
  <c r="G116" i="19" s="1"/>
  <c r="G53" i="19"/>
  <c r="G148" i="19" s="1"/>
  <c r="G66" i="19"/>
  <c r="G161" i="19" s="1"/>
  <c r="G74" i="19"/>
  <c r="G169" i="19" s="1"/>
  <c r="G95" i="19"/>
  <c r="G190" i="19" s="1"/>
  <c r="G51" i="19"/>
  <c r="G146" i="19" s="1"/>
  <c r="G12" i="19"/>
  <c r="G107" i="19" s="1"/>
  <c r="G94" i="19"/>
  <c r="G189" i="19" s="1"/>
  <c r="G86" i="19"/>
  <c r="G181" i="19" s="1"/>
  <c r="G52" i="19"/>
  <c r="G147" i="19" s="1"/>
  <c r="G76" i="19"/>
  <c r="G171" i="19" s="1"/>
  <c r="G70" i="19"/>
  <c r="G165" i="19" s="1"/>
  <c r="G75" i="19"/>
  <c r="G170" i="19" s="1"/>
  <c r="E57" i="19"/>
  <c r="E152" i="19" s="1"/>
  <c r="E55" i="19"/>
  <c r="E150" i="19" s="1"/>
  <c r="E7" i="19"/>
  <c r="E102" i="19" s="1"/>
  <c r="E86" i="19"/>
  <c r="E181" i="19" s="1"/>
  <c r="E80" i="19"/>
  <c r="E175" i="19" s="1"/>
  <c r="E27" i="19"/>
  <c r="E122" i="19" s="1"/>
  <c r="E24" i="19"/>
  <c r="E119" i="19" s="1"/>
  <c r="E41" i="19"/>
  <c r="E136" i="19" s="1"/>
  <c r="E93" i="19"/>
  <c r="E188" i="19" s="1"/>
  <c r="E59" i="19"/>
  <c r="E154" i="19" s="1"/>
  <c r="E30" i="19"/>
  <c r="E125" i="19" s="1"/>
  <c r="E17" i="19"/>
  <c r="E112" i="19" s="1"/>
  <c r="E34" i="19"/>
  <c r="E129" i="19" s="1"/>
  <c r="E42" i="19"/>
  <c r="E137" i="19" s="1"/>
  <c r="E91" i="19"/>
  <c r="E186" i="19" s="1"/>
  <c r="E31" i="19"/>
  <c r="E126" i="19" s="1"/>
  <c r="E76" i="19"/>
  <c r="E171" i="19" s="1"/>
  <c r="E54" i="19"/>
  <c r="E149" i="19" s="1"/>
  <c r="E92" i="19"/>
  <c r="E187" i="19" s="1"/>
  <c r="E23" i="19"/>
  <c r="E118" i="19" s="1"/>
  <c r="E40" i="19"/>
  <c r="E135" i="19" s="1"/>
  <c r="E20" i="19"/>
  <c r="E115" i="19" s="1"/>
  <c r="E37" i="19"/>
  <c r="E132" i="19" s="1"/>
  <c r="E56" i="19"/>
  <c r="E151" i="19" s="1"/>
  <c r="E15" i="19"/>
  <c r="E110" i="19" s="1"/>
  <c r="E25" i="19"/>
  <c r="E120" i="19" s="1"/>
  <c r="E22" i="19"/>
  <c r="E117" i="19" s="1"/>
  <c r="E39" i="19"/>
  <c r="E134" i="19" s="1"/>
  <c r="E68" i="19"/>
  <c r="E163" i="19" s="1"/>
  <c r="E85" i="19"/>
  <c r="E180" i="19" s="1"/>
  <c r="E58" i="19"/>
  <c r="E153" i="19" s="1"/>
  <c r="E21" i="19"/>
  <c r="E116" i="19" s="1"/>
  <c r="E8" i="19"/>
  <c r="E103" i="19" s="1"/>
  <c r="E18" i="19"/>
  <c r="E113" i="19" s="1"/>
  <c r="E63" i="19"/>
  <c r="E158" i="19" s="1"/>
  <c r="E78" i="19"/>
  <c r="E173" i="19" s="1"/>
  <c r="E72" i="19"/>
  <c r="E167" i="19" s="1"/>
  <c r="E77" i="19"/>
  <c r="E172" i="19" s="1"/>
  <c r="E13" i="19"/>
  <c r="E108" i="19" s="1"/>
  <c r="E50" i="19"/>
  <c r="E145" i="19" s="1"/>
  <c r="E65" i="19"/>
  <c r="E160" i="19" s="1"/>
  <c r="E97" i="19"/>
  <c r="E192" i="19" s="1"/>
  <c r="E74" i="19"/>
  <c r="E169" i="19" s="1"/>
  <c r="E36" i="19"/>
  <c r="E131" i="19" s="1"/>
  <c r="E33" i="19"/>
  <c r="E128" i="19" s="1"/>
  <c r="E52" i="19"/>
  <c r="E147" i="19" s="1"/>
  <c r="E73" i="19"/>
  <c r="E168" i="19" s="1"/>
  <c r="E83" i="19"/>
  <c r="E178" i="19" s="1"/>
  <c r="E51" i="19"/>
  <c r="E146" i="19" s="1"/>
  <c r="E66" i="19"/>
  <c r="E161" i="19" s="1"/>
  <c r="E43" i="19"/>
  <c r="E138" i="19" s="1"/>
  <c r="E14" i="19"/>
  <c r="E109" i="19" s="1"/>
  <c r="E16" i="19"/>
  <c r="E111" i="19" s="1"/>
  <c r="E38" i="19"/>
  <c r="E133" i="19" s="1"/>
  <c r="E35" i="19"/>
  <c r="E130" i="19" s="1"/>
  <c r="E82" i="19"/>
  <c r="E177" i="19" s="1"/>
  <c r="E49" i="19"/>
  <c r="E144" i="19" s="1"/>
  <c r="E70" i="19"/>
  <c r="E165" i="19" s="1"/>
  <c r="E64" i="19"/>
  <c r="E159" i="19" s="1"/>
  <c r="E81" i="19"/>
  <c r="E176" i="19" s="1"/>
  <c r="E69" i="19"/>
  <c r="E164" i="19" s="1"/>
  <c r="E12" i="19"/>
  <c r="E107" i="19" s="1"/>
  <c r="E19" i="19"/>
  <c r="E114" i="19" s="1"/>
  <c r="E44" i="19"/>
  <c r="E139" i="19" s="1"/>
  <c r="E29" i="19"/>
  <c r="E124" i="19" s="1"/>
  <c r="E26" i="19"/>
  <c r="E121" i="19" s="1"/>
  <c r="E67" i="19"/>
  <c r="E162" i="19" s="1"/>
  <c r="E95" i="19"/>
  <c r="E190" i="19" s="1"/>
  <c r="E75" i="19"/>
  <c r="E170" i="19" s="1"/>
  <c r="E94" i="19"/>
  <c r="E189" i="19" s="1"/>
  <c r="E32" i="19"/>
  <c r="E127" i="19" s="1"/>
  <c r="E28" i="19"/>
  <c r="E123" i="19" s="1"/>
  <c r="E71" i="19"/>
  <c r="E166" i="19" s="1"/>
  <c r="E79" i="19"/>
  <c r="E174" i="19" s="1"/>
  <c r="E84" i="19"/>
  <c r="E179" i="19" s="1"/>
  <c r="E53" i="19"/>
  <c r="E148" i="19" s="1"/>
  <c r="E96" i="19"/>
  <c r="E191" i="19" s="1"/>
  <c r="I54" i="19"/>
  <c r="I149" i="19" s="1"/>
  <c r="I44" i="19"/>
  <c r="I139" i="19" s="1"/>
  <c r="I59" i="19"/>
  <c r="I154" i="19" s="1"/>
  <c r="I58" i="19"/>
  <c r="I153" i="19" s="1"/>
  <c r="I30" i="19"/>
  <c r="I125" i="19" s="1"/>
  <c r="I33" i="19"/>
  <c r="I128" i="19" s="1"/>
  <c r="I29" i="19"/>
  <c r="I124" i="19" s="1"/>
  <c r="I64" i="19"/>
  <c r="I159" i="19" s="1"/>
  <c r="I81" i="19"/>
  <c r="I176" i="19" s="1"/>
  <c r="I8" i="19"/>
  <c r="I103" i="19" s="1"/>
  <c r="I91" i="19"/>
  <c r="I186" i="19" s="1"/>
  <c r="I22" i="19"/>
  <c r="I117" i="19" s="1"/>
  <c r="I39" i="19"/>
  <c r="I134" i="19" s="1"/>
  <c r="I19" i="19"/>
  <c r="I114" i="19" s="1"/>
  <c r="I36" i="19"/>
  <c r="I131" i="19" s="1"/>
  <c r="I15" i="19"/>
  <c r="I110" i="19" s="1"/>
  <c r="I75" i="19"/>
  <c r="I170" i="19" s="1"/>
  <c r="I94" i="19"/>
  <c r="I189" i="19" s="1"/>
  <c r="I56" i="19"/>
  <c r="I151" i="19" s="1"/>
  <c r="I57" i="19"/>
  <c r="I152" i="19" s="1"/>
  <c r="I28" i="19"/>
  <c r="I123" i="19" s="1"/>
  <c r="I25" i="19"/>
  <c r="I120" i="19" s="1"/>
  <c r="I31" i="19"/>
  <c r="I126" i="19" s="1"/>
  <c r="I92" i="19"/>
  <c r="I187" i="19" s="1"/>
  <c r="I86" i="19"/>
  <c r="I181" i="19" s="1"/>
  <c r="I27" i="19"/>
  <c r="I122" i="19" s="1"/>
  <c r="I67" i="19"/>
  <c r="I162" i="19" s="1"/>
  <c r="I84" i="19"/>
  <c r="I179" i="19" s="1"/>
  <c r="I77" i="19"/>
  <c r="I172" i="19" s="1"/>
  <c r="I55" i="19"/>
  <c r="I150" i="19" s="1"/>
  <c r="I16" i="19"/>
  <c r="I111" i="19" s="1"/>
  <c r="I40" i="19"/>
  <c r="I135" i="19" s="1"/>
  <c r="I79" i="19"/>
  <c r="I174" i="19" s="1"/>
  <c r="I70" i="19"/>
  <c r="I165" i="19" s="1"/>
  <c r="I95" i="19"/>
  <c r="I190" i="19" s="1"/>
  <c r="I35" i="19"/>
  <c r="I130" i="19" s="1"/>
  <c r="I32" i="19"/>
  <c r="I127" i="19" s="1"/>
  <c r="I12" i="19"/>
  <c r="I107" i="19" s="1"/>
  <c r="I42" i="19"/>
  <c r="I137" i="19" s="1"/>
  <c r="I24" i="19"/>
  <c r="I119" i="19" s="1"/>
  <c r="I21" i="19"/>
  <c r="I116" i="19" s="1"/>
  <c r="I97" i="19"/>
  <c r="I192" i="19" s="1"/>
  <c r="I51" i="19"/>
  <c r="I146" i="19" s="1"/>
  <c r="I72" i="19"/>
  <c r="I167" i="19" s="1"/>
  <c r="I80" i="19"/>
  <c r="I175" i="19" s="1"/>
  <c r="I37" i="19"/>
  <c r="I132" i="19" s="1"/>
  <c r="I34" i="19"/>
  <c r="I129" i="19" s="1"/>
  <c r="I96" i="19"/>
  <c r="I191" i="19" s="1"/>
  <c r="I63" i="19"/>
  <c r="I158" i="19" s="1"/>
  <c r="I53" i="19"/>
  <c r="I148" i="19" s="1"/>
  <c r="I74" i="19"/>
  <c r="I169" i="19" s="1"/>
  <c r="I93" i="19"/>
  <c r="I188" i="19" s="1"/>
  <c r="I68" i="19"/>
  <c r="I163" i="19" s="1"/>
  <c r="I85" i="19"/>
  <c r="I180" i="19" s="1"/>
  <c r="I73" i="19"/>
  <c r="I168" i="19" s="1"/>
  <c r="I38" i="19"/>
  <c r="I133" i="19" s="1"/>
  <c r="I26" i="19"/>
  <c r="I121" i="19" s="1"/>
  <c r="I23" i="19"/>
  <c r="I118" i="19" s="1"/>
  <c r="I52" i="19"/>
  <c r="I147" i="19" s="1"/>
  <c r="I49" i="19"/>
  <c r="I144" i="19" s="1"/>
  <c r="I13" i="19"/>
  <c r="I108" i="19" s="1"/>
  <c r="I41" i="19"/>
  <c r="I136" i="19" s="1"/>
  <c r="I18" i="19"/>
  <c r="I113" i="19" s="1"/>
  <c r="I43" i="19"/>
  <c r="I138" i="19" s="1"/>
  <c r="I50" i="19"/>
  <c r="I145" i="19" s="1"/>
  <c r="I14" i="19"/>
  <c r="I109" i="19" s="1"/>
  <c r="I20" i="19"/>
  <c r="I115" i="19" s="1"/>
  <c r="I7" i="19"/>
  <c r="I102" i="19" s="1"/>
  <c r="I17" i="19"/>
  <c r="I112" i="19" s="1"/>
  <c r="I71" i="19"/>
  <c r="I166" i="19" s="1"/>
  <c r="I66" i="19"/>
  <c r="I161" i="19" s="1"/>
  <c r="I83" i="19"/>
  <c r="I178" i="19" s="1"/>
  <c r="I76" i="19"/>
  <c r="I171" i="19" s="1"/>
  <c r="I65" i="19"/>
  <c r="I160" i="19" s="1"/>
  <c r="I82" i="19"/>
  <c r="I177" i="19" s="1"/>
  <c r="I78" i="19"/>
  <c r="I173" i="19" s="1"/>
  <c r="I69" i="19"/>
  <c r="I164" i="19" s="1"/>
  <c r="J54" i="19"/>
  <c r="J149" i="19" s="1"/>
  <c r="J27" i="19"/>
  <c r="J122" i="19" s="1"/>
  <c r="J8" i="19"/>
  <c r="J103" i="19" s="1"/>
  <c r="J59" i="19"/>
  <c r="J154" i="19" s="1"/>
  <c r="J17" i="19"/>
  <c r="J112" i="19" s="1"/>
  <c r="J34" i="19"/>
  <c r="J129" i="19" s="1"/>
  <c r="J58" i="19"/>
  <c r="J153" i="19" s="1"/>
  <c r="J80" i="19"/>
  <c r="J175" i="19" s="1"/>
  <c r="J23" i="19"/>
  <c r="J118" i="19" s="1"/>
  <c r="J40" i="19"/>
  <c r="J135" i="19" s="1"/>
  <c r="J42" i="19"/>
  <c r="J137" i="19" s="1"/>
  <c r="J16" i="19"/>
  <c r="J111" i="19" s="1"/>
  <c r="J24" i="19"/>
  <c r="J119" i="19" s="1"/>
  <c r="J41" i="19"/>
  <c r="J136" i="19" s="1"/>
  <c r="J92" i="19"/>
  <c r="J187" i="19" s="1"/>
  <c r="J97" i="19"/>
  <c r="J192" i="19" s="1"/>
  <c r="J75" i="19"/>
  <c r="J170" i="19" s="1"/>
  <c r="J29" i="19"/>
  <c r="J124" i="19" s="1"/>
  <c r="J31" i="19"/>
  <c r="J126" i="19" s="1"/>
  <c r="J70" i="19"/>
  <c r="J165" i="19" s="1"/>
  <c r="J64" i="19"/>
  <c r="J159" i="19" s="1"/>
  <c r="J57" i="19"/>
  <c r="J152" i="19" s="1"/>
  <c r="J19" i="19"/>
  <c r="J114" i="19" s="1"/>
  <c r="J36" i="19"/>
  <c r="J131" i="19" s="1"/>
  <c r="J91" i="19"/>
  <c r="J186" i="19" s="1"/>
  <c r="J20" i="19"/>
  <c r="J115" i="19" s="1"/>
  <c r="J37" i="19"/>
  <c r="J132" i="19" s="1"/>
  <c r="J7" i="19"/>
  <c r="J102" i="19" s="1"/>
  <c r="J49" i="19"/>
  <c r="J144" i="19" s="1"/>
  <c r="J30" i="19"/>
  <c r="J125" i="19" s="1"/>
  <c r="J21" i="19"/>
  <c r="J116" i="19" s="1"/>
  <c r="J38" i="19"/>
  <c r="J133" i="19" s="1"/>
  <c r="J14" i="19"/>
  <c r="J109" i="19" s="1"/>
  <c r="J22" i="19"/>
  <c r="J117" i="19" s="1"/>
  <c r="J39" i="19"/>
  <c r="J134" i="19" s="1"/>
  <c r="J86" i="19"/>
  <c r="J181" i="19" s="1"/>
  <c r="J78" i="19"/>
  <c r="J173" i="19" s="1"/>
  <c r="J96" i="19"/>
  <c r="J191" i="19" s="1"/>
  <c r="J51" i="19"/>
  <c r="J146" i="19" s="1"/>
  <c r="J72" i="19"/>
  <c r="J167" i="19" s="1"/>
  <c r="J35" i="19"/>
  <c r="J130" i="19" s="1"/>
  <c r="J66" i="19"/>
  <c r="J161" i="19" s="1"/>
  <c r="J73" i="19"/>
  <c r="J168" i="19" s="1"/>
  <c r="J82" i="19"/>
  <c r="J177" i="19" s="1"/>
  <c r="J26" i="19"/>
  <c r="J121" i="19" s="1"/>
  <c r="J50" i="19"/>
  <c r="J145" i="19" s="1"/>
  <c r="J65" i="19"/>
  <c r="J160" i="19" s="1"/>
  <c r="J56" i="19"/>
  <c r="J151" i="19" s="1"/>
  <c r="J44" i="19"/>
  <c r="J139" i="19" s="1"/>
  <c r="J83" i="19"/>
  <c r="J178" i="19" s="1"/>
  <c r="J55" i="19"/>
  <c r="J150" i="19" s="1"/>
  <c r="J28" i="19"/>
  <c r="J123" i="19" s="1"/>
  <c r="J81" i="19"/>
  <c r="J176" i="19" s="1"/>
  <c r="J95" i="19"/>
  <c r="J190" i="19" s="1"/>
  <c r="J69" i="19"/>
  <c r="J164" i="19" s="1"/>
  <c r="J63" i="19"/>
  <c r="J158" i="19" s="1"/>
  <c r="J79" i="19"/>
  <c r="J174" i="19" s="1"/>
  <c r="J68" i="19"/>
  <c r="J163" i="19" s="1"/>
  <c r="J85" i="19"/>
  <c r="J180" i="19" s="1"/>
  <c r="J33" i="19"/>
  <c r="J128" i="19" s="1"/>
  <c r="J25" i="19"/>
  <c r="J120" i="19" s="1"/>
  <c r="J18" i="19"/>
  <c r="J113" i="19" s="1"/>
  <c r="J43" i="19"/>
  <c r="J138" i="19" s="1"/>
  <c r="J84" i="19"/>
  <c r="J179" i="19" s="1"/>
  <c r="J94" i="19"/>
  <c r="J189" i="19" s="1"/>
  <c r="J74" i="19"/>
  <c r="J169" i="19" s="1"/>
  <c r="J93" i="19"/>
  <c r="J188" i="19" s="1"/>
  <c r="J15" i="19"/>
  <c r="J110" i="19" s="1"/>
  <c r="J67" i="19"/>
  <c r="J162" i="19" s="1"/>
  <c r="J32" i="19"/>
  <c r="J127" i="19" s="1"/>
  <c r="J53" i="19"/>
  <c r="J148" i="19" s="1"/>
  <c r="J77" i="19"/>
  <c r="J172" i="19" s="1"/>
  <c r="J71" i="19"/>
  <c r="J166" i="19" s="1"/>
  <c r="J76" i="19"/>
  <c r="J171" i="19" s="1"/>
  <c r="J12" i="19"/>
  <c r="J107" i="19" s="1"/>
  <c r="J13" i="19"/>
  <c r="J108" i="19" s="1"/>
  <c r="J52" i="19"/>
  <c r="J147" i="19" s="1"/>
  <c r="C54" i="19"/>
  <c r="C86" i="19"/>
  <c r="C29" i="19"/>
  <c r="C19" i="19"/>
  <c r="C36" i="19"/>
  <c r="C25" i="19"/>
  <c r="C14" i="19"/>
  <c r="C22" i="19"/>
  <c r="C39" i="19"/>
  <c r="C49" i="19"/>
  <c r="C70" i="19"/>
  <c r="C92" i="19"/>
  <c r="C32" i="19"/>
  <c r="C28" i="19"/>
  <c r="C65" i="19"/>
  <c r="C82" i="19"/>
  <c r="C59" i="19"/>
  <c r="C154" i="19" s="1"/>
  <c r="C30" i="19"/>
  <c r="C7" i="19"/>
  <c r="C21" i="19"/>
  <c r="C38" i="19"/>
  <c r="C8" i="19"/>
  <c r="C18" i="19"/>
  <c r="C35" i="19"/>
  <c r="C56" i="19"/>
  <c r="C55" i="19"/>
  <c r="C80" i="19"/>
  <c r="C23" i="19"/>
  <c r="C40" i="19"/>
  <c r="C91" i="19"/>
  <c r="C20" i="19"/>
  <c r="C37" i="19"/>
  <c r="C73" i="19"/>
  <c r="C67" i="19"/>
  <c r="C57" i="19"/>
  <c r="C152" i="19" s="1"/>
  <c r="C97" i="19"/>
  <c r="C96" i="19"/>
  <c r="C50" i="19"/>
  <c r="C13" i="19"/>
  <c r="C85" i="19"/>
  <c r="C15" i="19"/>
  <c r="C17" i="19"/>
  <c r="C16" i="19"/>
  <c r="C41" i="19"/>
  <c r="C77" i="19"/>
  <c r="C42" i="19"/>
  <c r="C31" i="19"/>
  <c r="C52" i="19"/>
  <c r="C64" i="19"/>
  <c r="C81" i="19"/>
  <c r="C94" i="19"/>
  <c r="C74" i="19"/>
  <c r="C63" i="19"/>
  <c r="C79" i="19"/>
  <c r="C27" i="19"/>
  <c r="C44" i="19"/>
  <c r="C33" i="19"/>
  <c r="C75" i="19"/>
  <c r="C93" i="19"/>
  <c r="C76" i="19"/>
  <c r="C58" i="19"/>
  <c r="C153" i="19" s="1"/>
  <c r="C43" i="19"/>
  <c r="C24" i="19"/>
  <c r="C53" i="19"/>
  <c r="C68" i="19"/>
  <c r="C12" i="19"/>
  <c r="C34" i="19"/>
  <c r="C26" i="19"/>
  <c r="C95" i="19"/>
  <c r="C78" i="19"/>
  <c r="C84" i="19"/>
  <c r="C51" i="19"/>
  <c r="C72" i="19"/>
  <c r="C66" i="19"/>
  <c r="C83" i="19"/>
  <c r="C71" i="19"/>
  <c r="C69" i="19"/>
  <c r="K56" i="19"/>
  <c r="K151" i="19" s="1"/>
  <c r="K23" i="19"/>
  <c r="K118" i="19" s="1"/>
  <c r="K40" i="19"/>
  <c r="K135" i="19" s="1"/>
  <c r="K7" i="19"/>
  <c r="K102" i="19" s="1"/>
  <c r="K54" i="19"/>
  <c r="K149" i="19" s="1"/>
  <c r="K86" i="19"/>
  <c r="K181" i="19" s="1"/>
  <c r="K29" i="19"/>
  <c r="K124" i="19" s="1"/>
  <c r="K55" i="19"/>
  <c r="K150" i="19" s="1"/>
  <c r="K19" i="19"/>
  <c r="K114" i="19" s="1"/>
  <c r="K36" i="19"/>
  <c r="K131" i="19" s="1"/>
  <c r="K44" i="19"/>
  <c r="K139" i="19" s="1"/>
  <c r="K33" i="19"/>
  <c r="K128" i="19" s="1"/>
  <c r="K58" i="19"/>
  <c r="K153" i="19" s="1"/>
  <c r="K80" i="19"/>
  <c r="K175" i="19" s="1"/>
  <c r="K25" i="19"/>
  <c r="K120" i="19" s="1"/>
  <c r="K14" i="19"/>
  <c r="K109" i="19" s="1"/>
  <c r="K22" i="19"/>
  <c r="K117" i="19" s="1"/>
  <c r="K39" i="19"/>
  <c r="K134" i="19" s="1"/>
  <c r="K43" i="19"/>
  <c r="K138" i="19" s="1"/>
  <c r="K94" i="19"/>
  <c r="K189" i="19" s="1"/>
  <c r="K49" i="19"/>
  <c r="K144" i="19" s="1"/>
  <c r="K70" i="19"/>
  <c r="K165" i="19" s="1"/>
  <c r="K92" i="19"/>
  <c r="K187" i="19" s="1"/>
  <c r="K32" i="19"/>
  <c r="K127" i="19" s="1"/>
  <c r="K28" i="19"/>
  <c r="K123" i="19" s="1"/>
  <c r="K15" i="19"/>
  <c r="K110" i="19" s="1"/>
  <c r="K17" i="19"/>
  <c r="K112" i="19" s="1"/>
  <c r="K34" i="19"/>
  <c r="K129" i="19" s="1"/>
  <c r="K42" i="19"/>
  <c r="K137" i="19" s="1"/>
  <c r="K31" i="19"/>
  <c r="K126" i="19" s="1"/>
  <c r="K78" i="19"/>
  <c r="K173" i="19" s="1"/>
  <c r="K38" i="19"/>
  <c r="K133" i="19" s="1"/>
  <c r="K26" i="19"/>
  <c r="K121" i="19" s="1"/>
  <c r="K95" i="19"/>
  <c r="K190" i="19" s="1"/>
  <c r="K84" i="19"/>
  <c r="K179" i="19" s="1"/>
  <c r="K51" i="19"/>
  <c r="K146" i="19" s="1"/>
  <c r="K72" i="19"/>
  <c r="K167" i="19" s="1"/>
  <c r="K66" i="19"/>
  <c r="K161" i="19" s="1"/>
  <c r="K83" i="19"/>
  <c r="K178" i="19" s="1"/>
  <c r="K71" i="19"/>
  <c r="K166" i="19" s="1"/>
  <c r="K13" i="19"/>
  <c r="K108" i="19" s="1"/>
  <c r="K57" i="19"/>
  <c r="K152" i="19" s="1"/>
  <c r="K18" i="19"/>
  <c r="K113" i="19" s="1"/>
  <c r="K82" i="19"/>
  <c r="K177" i="19" s="1"/>
  <c r="K97" i="19"/>
  <c r="K192" i="19" s="1"/>
  <c r="K96" i="19"/>
  <c r="K191" i="19" s="1"/>
  <c r="K50" i="19"/>
  <c r="K145" i="19" s="1"/>
  <c r="K21" i="19"/>
  <c r="K116" i="19" s="1"/>
  <c r="K16" i="19"/>
  <c r="K111" i="19" s="1"/>
  <c r="K41" i="19"/>
  <c r="K136" i="19" s="1"/>
  <c r="K65" i="19"/>
  <c r="K160" i="19" s="1"/>
  <c r="K73" i="19"/>
  <c r="K168" i="19" s="1"/>
  <c r="K69" i="19"/>
  <c r="K164" i="19" s="1"/>
  <c r="K24" i="19"/>
  <c r="K119" i="19" s="1"/>
  <c r="K20" i="19"/>
  <c r="K115" i="19" s="1"/>
  <c r="K76" i="19"/>
  <c r="K171" i="19" s="1"/>
  <c r="K30" i="19"/>
  <c r="K125" i="19" s="1"/>
  <c r="K52" i="19"/>
  <c r="K147" i="19" s="1"/>
  <c r="K67" i="19"/>
  <c r="K162" i="19" s="1"/>
  <c r="K64" i="19"/>
  <c r="K159" i="19" s="1"/>
  <c r="K81" i="19"/>
  <c r="K176" i="19" s="1"/>
  <c r="K74" i="19"/>
  <c r="K169" i="19" s="1"/>
  <c r="K63" i="19"/>
  <c r="K158" i="19" s="1"/>
  <c r="K79" i="19"/>
  <c r="K174" i="19" s="1"/>
  <c r="K59" i="19"/>
  <c r="K154" i="19" s="1"/>
  <c r="K27" i="19"/>
  <c r="K122" i="19" s="1"/>
  <c r="K8" i="19"/>
  <c r="K103" i="19" s="1"/>
  <c r="K35" i="19"/>
  <c r="K130" i="19" s="1"/>
  <c r="K75" i="19"/>
  <c r="K170" i="19" s="1"/>
  <c r="K77" i="19"/>
  <c r="K172" i="19" s="1"/>
  <c r="K93" i="19"/>
  <c r="K188" i="19" s="1"/>
  <c r="K91" i="19"/>
  <c r="K186" i="19" s="1"/>
  <c r="K37" i="19"/>
  <c r="K132" i="19" s="1"/>
  <c r="K85" i="19"/>
  <c r="K180" i="19" s="1"/>
  <c r="K68" i="19"/>
  <c r="K163" i="19" s="1"/>
  <c r="K53" i="19"/>
  <c r="K148" i="19" s="1"/>
  <c r="K12" i="19"/>
  <c r="K107" i="19" s="1"/>
  <c r="D80" i="19"/>
  <c r="D175" i="19" s="1"/>
  <c r="D30" i="19"/>
  <c r="D125" i="19" s="1"/>
  <c r="D92" i="19"/>
  <c r="D187" i="19" s="1"/>
  <c r="D55" i="19"/>
  <c r="D150" i="19" s="1"/>
  <c r="D54" i="19"/>
  <c r="D149" i="19" s="1"/>
  <c r="D18" i="19"/>
  <c r="D113" i="19" s="1"/>
  <c r="D17" i="19"/>
  <c r="D112" i="19" s="1"/>
  <c r="D34" i="19"/>
  <c r="D129" i="19" s="1"/>
  <c r="D44" i="19"/>
  <c r="D139" i="19" s="1"/>
  <c r="D28" i="19"/>
  <c r="D123" i="19" s="1"/>
  <c r="D59" i="19"/>
  <c r="D154" i="19" s="1"/>
  <c r="D15" i="19"/>
  <c r="D110" i="19" s="1"/>
  <c r="D23" i="19"/>
  <c r="D118" i="19" s="1"/>
  <c r="D40" i="19"/>
  <c r="D135" i="19" s="1"/>
  <c r="D91" i="19"/>
  <c r="D186" i="19" s="1"/>
  <c r="D33" i="19"/>
  <c r="D128" i="19" s="1"/>
  <c r="D65" i="19"/>
  <c r="D160" i="19" s="1"/>
  <c r="D82" i="19"/>
  <c r="D177" i="19" s="1"/>
  <c r="D29" i="19"/>
  <c r="D124" i="19" s="1"/>
  <c r="D37" i="19"/>
  <c r="D132" i="19" s="1"/>
  <c r="D32" i="19"/>
  <c r="D127" i="19" s="1"/>
  <c r="D42" i="19"/>
  <c r="D137" i="19" s="1"/>
  <c r="D35" i="19"/>
  <c r="D130" i="19" s="1"/>
  <c r="D26" i="19"/>
  <c r="D121" i="19" s="1"/>
  <c r="D52" i="19"/>
  <c r="D147" i="19" s="1"/>
  <c r="D73" i="19"/>
  <c r="D168" i="19" s="1"/>
  <c r="D27" i="19"/>
  <c r="D122" i="19" s="1"/>
  <c r="D39" i="19"/>
  <c r="D134" i="19" s="1"/>
  <c r="D16" i="19"/>
  <c r="D111" i="19" s="1"/>
  <c r="D78" i="19"/>
  <c r="D173" i="19" s="1"/>
  <c r="D67" i="19"/>
  <c r="D162" i="19" s="1"/>
  <c r="D84" i="19"/>
  <c r="D179" i="19" s="1"/>
  <c r="D77" i="19"/>
  <c r="D172" i="19" s="1"/>
  <c r="D66" i="19"/>
  <c r="D161" i="19" s="1"/>
  <c r="D83" i="19"/>
  <c r="D178" i="19" s="1"/>
  <c r="D96" i="19"/>
  <c r="D191" i="19" s="1"/>
  <c r="D86" i="19"/>
  <c r="D181" i="19" s="1"/>
  <c r="D56" i="19"/>
  <c r="D151" i="19" s="1"/>
  <c r="D19" i="19"/>
  <c r="D114" i="19" s="1"/>
  <c r="D8" i="19"/>
  <c r="D103" i="19" s="1"/>
  <c r="D24" i="19"/>
  <c r="D119" i="19" s="1"/>
  <c r="D41" i="19"/>
  <c r="D136" i="19" s="1"/>
  <c r="D43" i="19"/>
  <c r="D138" i="19" s="1"/>
  <c r="D12" i="19"/>
  <c r="D107" i="19" s="1"/>
  <c r="D14" i="19"/>
  <c r="D109" i="19" s="1"/>
  <c r="D97" i="19"/>
  <c r="D192" i="19" s="1"/>
  <c r="D57" i="19"/>
  <c r="D152" i="19" s="1"/>
  <c r="D21" i="19"/>
  <c r="D116" i="19" s="1"/>
  <c r="D7" i="19"/>
  <c r="D102" i="19" s="1"/>
  <c r="D93" i="19"/>
  <c r="D188" i="19" s="1"/>
  <c r="D13" i="19"/>
  <c r="D108" i="19" s="1"/>
  <c r="D58" i="19"/>
  <c r="D153" i="19" s="1"/>
  <c r="D25" i="19"/>
  <c r="D120" i="19" s="1"/>
  <c r="D76" i="19"/>
  <c r="D171" i="19" s="1"/>
  <c r="D85" i="19"/>
  <c r="D180" i="19" s="1"/>
  <c r="D51" i="19"/>
  <c r="D146" i="19" s="1"/>
  <c r="D94" i="19"/>
  <c r="D189" i="19" s="1"/>
  <c r="D75" i="19"/>
  <c r="D170" i="19" s="1"/>
  <c r="D69" i="19"/>
  <c r="D164" i="19" s="1"/>
  <c r="D50" i="19"/>
  <c r="D145" i="19" s="1"/>
  <c r="D74" i="19"/>
  <c r="D169" i="19" s="1"/>
  <c r="D20" i="19"/>
  <c r="D115" i="19" s="1"/>
  <c r="D36" i="19"/>
  <c r="D131" i="19" s="1"/>
  <c r="D68" i="19"/>
  <c r="D163" i="19" s="1"/>
  <c r="D79" i="19"/>
  <c r="D174" i="19" s="1"/>
  <c r="D53" i="19"/>
  <c r="D148" i="19" s="1"/>
  <c r="D38" i="19"/>
  <c r="D133" i="19" s="1"/>
  <c r="D31" i="19"/>
  <c r="D126" i="19" s="1"/>
  <c r="D72" i="19"/>
  <c r="D167" i="19" s="1"/>
  <c r="D95" i="19"/>
  <c r="D190" i="19" s="1"/>
  <c r="D49" i="19"/>
  <c r="D144" i="19" s="1"/>
  <c r="D70" i="19"/>
  <c r="D165" i="19" s="1"/>
  <c r="D64" i="19"/>
  <c r="D159" i="19" s="1"/>
  <c r="D63" i="19"/>
  <c r="D158" i="19" s="1"/>
  <c r="D71" i="19"/>
  <c r="D166" i="19" s="1"/>
  <c r="D22" i="19"/>
  <c r="D117" i="19" s="1"/>
  <c r="D81" i="19"/>
  <c r="D176" i="19" s="1"/>
  <c r="L80" i="19"/>
  <c r="L175" i="19" s="1"/>
  <c r="L30" i="19"/>
  <c r="L125" i="19" s="1"/>
  <c r="L33" i="19"/>
  <c r="L128" i="19" s="1"/>
  <c r="L92" i="19"/>
  <c r="L187" i="19" s="1"/>
  <c r="L55" i="19"/>
  <c r="L150" i="19" s="1"/>
  <c r="L37" i="19"/>
  <c r="L132" i="19" s="1"/>
  <c r="L27" i="19"/>
  <c r="L122" i="19" s="1"/>
  <c r="L16" i="19"/>
  <c r="L111" i="19" s="1"/>
  <c r="L26" i="19"/>
  <c r="L121" i="19" s="1"/>
  <c r="L39" i="19"/>
  <c r="L134" i="19" s="1"/>
  <c r="L93" i="19"/>
  <c r="L188" i="19" s="1"/>
  <c r="L54" i="19"/>
  <c r="L149" i="19" s="1"/>
  <c r="L22" i="19"/>
  <c r="L117" i="19" s="1"/>
  <c r="L17" i="19"/>
  <c r="L112" i="19" s="1"/>
  <c r="L34" i="19"/>
  <c r="L129" i="19" s="1"/>
  <c r="L44" i="19"/>
  <c r="L139" i="19" s="1"/>
  <c r="L81" i="19"/>
  <c r="L176" i="19" s="1"/>
  <c r="L59" i="19"/>
  <c r="L154" i="19" s="1"/>
  <c r="L15" i="19"/>
  <c r="L110" i="19" s="1"/>
  <c r="L23" i="19"/>
  <c r="L118" i="19" s="1"/>
  <c r="L40" i="19"/>
  <c r="L135" i="19" s="1"/>
  <c r="L18" i="19"/>
  <c r="L113" i="19" s="1"/>
  <c r="L91" i="19"/>
  <c r="L186" i="19" s="1"/>
  <c r="L57" i="19"/>
  <c r="L152" i="19" s="1"/>
  <c r="L56" i="19"/>
  <c r="L151" i="19" s="1"/>
  <c r="L41" i="19"/>
  <c r="L136" i="19" s="1"/>
  <c r="L25" i="19"/>
  <c r="L120" i="19" s="1"/>
  <c r="L24" i="19"/>
  <c r="L119" i="19" s="1"/>
  <c r="L14" i="19"/>
  <c r="L109" i="19" s="1"/>
  <c r="L38" i="19"/>
  <c r="L133" i="19" s="1"/>
  <c r="L35" i="19"/>
  <c r="L130" i="19" s="1"/>
  <c r="L95" i="19"/>
  <c r="L190" i="19" s="1"/>
  <c r="L49" i="19"/>
  <c r="L144" i="19" s="1"/>
  <c r="L70" i="19"/>
  <c r="L165" i="19" s="1"/>
  <c r="L94" i="19"/>
  <c r="L189" i="19" s="1"/>
  <c r="L71" i="19"/>
  <c r="L166" i="19" s="1"/>
  <c r="L83" i="19"/>
  <c r="L178" i="19" s="1"/>
  <c r="L68" i="19"/>
  <c r="L163" i="19" s="1"/>
  <c r="L29" i="19"/>
  <c r="L124" i="19" s="1"/>
  <c r="L78" i="19"/>
  <c r="L173" i="19" s="1"/>
  <c r="L67" i="19"/>
  <c r="L162" i="19" s="1"/>
  <c r="L84" i="19"/>
  <c r="L179" i="19" s="1"/>
  <c r="L77" i="19"/>
  <c r="L172" i="19" s="1"/>
  <c r="L66" i="19"/>
  <c r="L161" i="19" s="1"/>
  <c r="L19" i="19"/>
  <c r="L114" i="19" s="1"/>
  <c r="L8" i="19"/>
  <c r="L103" i="19" s="1"/>
  <c r="L28" i="19"/>
  <c r="L123" i="19" s="1"/>
  <c r="L43" i="19"/>
  <c r="L138" i="19" s="1"/>
  <c r="L82" i="19"/>
  <c r="L177" i="19" s="1"/>
  <c r="L96" i="19"/>
  <c r="L191" i="19" s="1"/>
  <c r="L32" i="19"/>
  <c r="L127" i="19" s="1"/>
  <c r="L97" i="19"/>
  <c r="L192" i="19" s="1"/>
  <c r="L52" i="19"/>
  <c r="L147" i="19" s="1"/>
  <c r="L65" i="19"/>
  <c r="L160" i="19" s="1"/>
  <c r="L73" i="19"/>
  <c r="L168" i="19" s="1"/>
  <c r="L21" i="19"/>
  <c r="L116" i="19" s="1"/>
  <c r="L7" i="19"/>
  <c r="L102" i="19" s="1"/>
  <c r="L72" i="19"/>
  <c r="L167" i="19" s="1"/>
  <c r="L13" i="19"/>
  <c r="L108" i="19" s="1"/>
  <c r="L36" i="19"/>
  <c r="L131" i="19" s="1"/>
  <c r="L20" i="19"/>
  <c r="L115" i="19" s="1"/>
  <c r="L76" i="19"/>
  <c r="L171" i="19" s="1"/>
  <c r="L85" i="19"/>
  <c r="L180" i="19" s="1"/>
  <c r="L64" i="19"/>
  <c r="L159" i="19" s="1"/>
  <c r="L51" i="19"/>
  <c r="L146" i="19" s="1"/>
  <c r="L75" i="19"/>
  <c r="L170" i="19" s="1"/>
  <c r="L69" i="19"/>
  <c r="L164" i="19" s="1"/>
  <c r="L50" i="19"/>
  <c r="L145" i="19" s="1"/>
  <c r="L74" i="19"/>
  <c r="L169" i="19" s="1"/>
  <c r="L63" i="19"/>
  <c r="L158" i="19" s="1"/>
  <c r="L58" i="19"/>
  <c r="L153" i="19" s="1"/>
  <c r="L86" i="19"/>
  <c r="L181" i="19" s="1"/>
  <c r="L31" i="19"/>
  <c r="L126" i="19" s="1"/>
  <c r="L42" i="19"/>
  <c r="L137" i="19" s="1"/>
  <c r="L79" i="19"/>
  <c r="L174" i="19" s="1"/>
  <c r="L12" i="19"/>
  <c r="L107" i="19" s="1"/>
  <c r="L53" i="19"/>
  <c r="L148" i="19" s="1"/>
  <c r="M56" i="19"/>
  <c r="M151" i="19" s="1"/>
  <c r="M15" i="19"/>
  <c r="M110" i="19" s="1"/>
  <c r="M91" i="19"/>
  <c r="M186" i="19" s="1"/>
  <c r="M57" i="19"/>
  <c r="M152" i="19" s="1"/>
  <c r="M55" i="19"/>
  <c r="M150" i="19" s="1"/>
  <c r="M7" i="19"/>
  <c r="M102" i="19" s="1"/>
  <c r="M86" i="19"/>
  <c r="M181" i="19" s="1"/>
  <c r="M21" i="19"/>
  <c r="M116" i="19" s="1"/>
  <c r="M38" i="19"/>
  <c r="M133" i="19" s="1"/>
  <c r="M8" i="19"/>
  <c r="M103" i="19" s="1"/>
  <c r="M18" i="19"/>
  <c r="M113" i="19" s="1"/>
  <c r="M35" i="19"/>
  <c r="M130" i="19" s="1"/>
  <c r="M80" i="19"/>
  <c r="M175" i="19" s="1"/>
  <c r="M27" i="19"/>
  <c r="M122" i="19" s="1"/>
  <c r="M24" i="19"/>
  <c r="M119" i="19" s="1"/>
  <c r="M41" i="19"/>
  <c r="M136" i="19" s="1"/>
  <c r="M93" i="19"/>
  <c r="M188" i="19" s="1"/>
  <c r="M96" i="19"/>
  <c r="M191" i="19" s="1"/>
  <c r="M30" i="19"/>
  <c r="M125" i="19" s="1"/>
  <c r="M14" i="19"/>
  <c r="M109" i="19" s="1"/>
  <c r="M17" i="19"/>
  <c r="M112" i="19" s="1"/>
  <c r="M34" i="19"/>
  <c r="M129" i="19" s="1"/>
  <c r="M42" i="19"/>
  <c r="M137" i="19" s="1"/>
  <c r="M31" i="19"/>
  <c r="M126" i="19" s="1"/>
  <c r="M16" i="19"/>
  <c r="M111" i="19" s="1"/>
  <c r="M43" i="19"/>
  <c r="M138" i="19" s="1"/>
  <c r="M19" i="19"/>
  <c r="M114" i="19" s="1"/>
  <c r="M36" i="19"/>
  <c r="M131" i="19" s="1"/>
  <c r="M44" i="19"/>
  <c r="M139" i="19" s="1"/>
  <c r="M33" i="19"/>
  <c r="M128" i="19" s="1"/>
  <c r="M67" i="19"/>
  <c r="M162" i="19" s="1"/>
  <c r="M32" i="19"/>
  <c r="M127" i="19" s="1"/>
  <c r="M28" i="19"/>
  <c r="M123" i="19" s="1"/>
  <c r="M71" i="19"/>
  <c r="M166" i="19" s="1"/>
  <c r="M79" i="19"/>
  <c r="M174" i="19" s="1"/>
  <c r="M75" i="19"/>
  <c r="M170" i="19" s="1"/>
  <c r="M53" i="19"/>
  <c r="M148" i="19" s="1"/>
  <c r="M13" i="19"/>
  <c r="M108" i="19" s="1"/>
  <c r="M58" i="19"/>
  <c r="M153" i="19" s="1"/>
  <c r="M23" i="19"/>
  <c r="M118" i="19" s="1"/>
  <c r="M20" i="19"/>
  <c r="M115" i="19" s="1"/>
  <c r="M63" i="19"/>
  <c r="M158" i="19" s="1"/>
  <c r="M78" i="19"/>
  <c r="M173" i="19" s="1"/>
  <c r="M72" i="19"/>
  <c r="M167" i="19" s="1"/>
  <c r="M77" i="19"/>
  <c r="M172" i="19" s="1"/>
  <c r="M50" i="19"/>
  <c r="M145" i="19" s="1"/>
  <c r="M65" i="19"/>
  <c r="M160" i="19" s="1"/>
  <c r="M84" i="19"/>
  <c r="M179" i="19" s="1"/>
  <c r="M92" i="19"/>
  <c r="M187" i="19" s="1"/>
  <c r="M25" i="19"/>
  <c r="M120" i="19" s="1"/>
  <c r="M22" i="19"/>
  <c r="M117" i="19" s="1"/>
  <c r="M52" i="19"/>
  <c r="M147" i="19" s="1"/>
  <c r="M73" i="19"/>
  <c r="M168" i="19" s="1"/>
  <c r="M51" i="19"/>
  <c r="M146" i="19" s="1"/>
  <c r="M66" i="19"/>
  <c r="M161" i="19" s="1"/>
  <c r="M74" i="19"/>
  <c r="M169" i="19" s="1"/>
  <c r="M29" i="19"/>
  <c r="M124" i="19" s="1"/>
  <c r="M54" i="19"/>
  <c r="M149" i="19" s="1"/>
  <c r="M26" i="19"/>
  <c r="M121" i="19" s="1"/>
  <c r="M40" i="19"/>
  <c r="M135" i="19" s="1"/>
  <c r="M37" i="19"/>
  <c r="M132" i="19" s="1"/>
  <c r="M76" i="19"/>
  <c r="M171" i="19" s="1"/>
  <c r="M85" i="19"/>
  <c r="M180" i="19" s="1"/>
  <c r="M83" i="19"/>
  <c r="M178" i="19" s="1"/>
  <c r="M82" i="19"/>
  <c r="M177" i="19" s="1"/>
  <c r="M49" i="19"/>
  <c r="M144" i="19" s="1"/>
  <c r="M70" i="19"/>
  <c r="M165" i="19" s="1"/>
  <c r="M97" i="19"/>
  <c r="M192" i="19" s="1"/>
  <c r="M64" i="19"/>
  <c r="M159" i="19" s="1"/>
  <c r="M81" i="19"/>
  <c r="M176" i="19" s="1"/>
  <c r="M69" i="19"/>
  <c r="M164" i="19" s="1"/>
  <c r="M12" i="19"/>
  <c r="M107" i="19" s="1"/>
  <c r="M59" i="19"/>
  <c r="M154" i="19" s="1"/>
  <c r="M39" i="19"/>
  <c r="M134" i="19" s="1"/>
  <c r="M95" i="19"/>
  <c r="M190" i="19" s="1"/>
  <c r="M68" i="19"/>
  <c r="M163" i="19" s="1"/>
  <c r="M94" i="19"/>
  <c r="M189" i="19" s="1"/>
  <c r="F56" i="19"/>
  <c r="F151" i="19" s="1"/>
  <c r="F57" i="19"/>
  <c r="F152" i="19" s="1"/>
  <c r="F80" i="19"/>
  <c r="F175" i="19" s="1"/>
  <c r="F22" i="19"/>
  <c r="F117" i="19" s="1"/>
  <c r="F39" i="19"/>
  <c r="F134" i="19" s="1"/>
  <c r="F28" i="19"/>
  <c r="F123" i="19" s="1"/>
  <c r="F55" i="19"/>
  <c r="F150" i="19" s="1"/>
  <c r="F59" i="19"/>
  <c r="F154" i="19" s="1"/>
  <c r="F18" i="19"/>
  <c r="F113" i="19" s="1"/>
  <c r="F35" i="19"/>
  <c r="F130" i="19" s="1"/>
  <c r="F86" i="19"/>
  <c r="F181" i="19" s="1"/>
  <c r="F19" i="19"/>
  <c r="F114" i="19" s="1"/>
  <c r="F36" i="19"/>
  <c r="F131" i="19" s="1"/>
  <c r="F44" i="19"/>
  <c r="F139" i="19" s="1"/>
  <c r="F53" i="19"/>
  <c r="F148" i="19" s="1"/>
  <c r="F54" i="19"/>
  <c r="F149" i="19" s="1"/>
  <c r="F24" i="19"/>
  <c r="F119" i="19" s="1"/>
  <c r="F41" i="19"/>
  <c r="F136" i="19" s="1"/>
  <c r="F43" i="19"/>
  <c r="F138" i="19" s="1"/>
  <c r="F25" i="19"/>
  <c r="F120" i="19" s="1"/>
  <c r="F14" i="19"/>
  <c r="F109" i="19" s="1"/>
  <c r="F31" i="19"/>
  <c r="F126" i="19" s="1"/>
  <c r="F32" i="19"/>
  <c r="F127" i="19" s="1"/>
  <c r="F58" i="19"/>
  <c r="F153" i="19" s="1"/>
  <c r="F33" i="19"/>
  <c r="F128" i="19" s="1"/>
  <c r="F17" i="19"/>
  <c r="F112" i="19" s="1"/>
  <c r="F34" i="19"/>
  <c r="F129" i="19" s="1"/>
  <c r="F42" i="19"/>
  <c r="F137" i="19" s="1"/>
  <c r="F96" i="19"/>
  <c r="F191" i="19" s="1"/>
  <c r="F95" i="19"/>
  <c r="F190" i="19" s="1"/>
  <c r="F37" i="19"/>
  <c r="F132" i="19" s="1"/>
  <c r="F50" i="19"/>
  <c r="F145" i="19" s="1"/>
  <c r="F71" i="19"/>
  <c r="F166" i="19" s="1"/>
  <c r="F79" i="19"/>
  <c r="F174" i="19" s="1"/>
  <c r="F72" i="19"/>
  <c r="F167" i="19" s="1"/>
  <c r="F16" i="19"/>
  <c r="F111" i="19" s="1"/>
  <c r="F92" i="19"/>
  <c r="F187" i="19" s="1"/>
  <c r="F38" i="19"/>
  <c r="F133" i="19" s="1"/>
  <c r="F63" i="19"/>
  <c r="F158" i="19" s="1"/>
  <c r="F85" i="19"/>
  <c r="F180" i="19" s="1"/>
  <c r="F52" i="19"/>
  <c r="F147" i="19" s="1"/>
  <c r="F73" i="19"/>
  <c r="F168" i="19" s="1"/>
  <c r="F67" i="19"/>
  <c r="F162" i="19" s="1"/>
  <c r="F84" i="19"/>
  <c r="F179" i="19" s="1"/>
  <c r="F20" i="19"/>
  <c r="F115" i="19" s="1"/>
  <c r="F27" i="19"/>
  <c r="F122" i="19" s="1"/>
  <c r="F83" i="19"/>
  <c r="F178" i="19" s="1"/>
  <c r="F97" i="19"/>
  <c r="F192" i="19" s="1"/>
  <c r="F51" i="19"/>
  <c r="F146" i="19" s="1"/>
  <c r="F12" i="19"/>
  <c r="F107" i="19" s="1"/>
  <c r="F7" i="19"/>
  <c r="F102" i="19" s="1"/>
  <c r="F15" i="19"/>
  <c r="F110" i="19" s="1"/>
  <c r="F40" i="19"/>
  <c r="F135" i="19" s="1"/>
  <c r="F91" i="19"/>
  <c r="F186" i="19" s="1"/>
  <c r="F66" i="19"/>
  <c r="F161" i="19" s="1"/>
  <c r="F74" i="19"/>
  <c r="F169" i="19" s="1"/>
  <c r="F70" i="19"/>
  <c r="F165" i="19" s="1"/>
  <c r="F29" i="19"/>
  <c r="F124" i="19" s="1"/>
  <c r="F49" i="19"/>
  <c r="F144" i="19" s="1"/>
  <c r="F26" i="19"/>
  <c r="F121" i="19" s="1"/>
  <c r="F21" i="19"/>
  <c r="F116" i="19" s="1"/>
  <c r="F8" i="19"/>
  <c r="F103" i="19" s="1"/>
  <c r="F68" i="19"/>
  <c r="F163" i="19" s="1"/>
  <c r="F65" i="19"/>
  <c r="F160" i="19" s="1"/>
  <c r="F82" i="19"/>
  <c r="F177" i="19" s="1"/>
  <c r="F75" i="19"/>
  <c r="F170" i="19" s="1"/>
  <c r="F64" i="19"/>
  <c r="F159" i="19" s="1"/>
  <c r="F81" i="19"/>
  <c r="F176" i="19" s="1"/>
  <c r="F77" i="19"/>
  <c r="F172" i="19" s="1"/>
  <c r="F23" i="19"/>
  <c r="F118" i="19" s="1"/>
  <c r="F78" i="19"/>
  <c r="F173" i="19" s="1"/>
  <c r="F13" i="19"/>
  <c r="F108" i="19" s="1"/>
  <c r="F76" i="19"/>
  <c r="F171" i="19" s="1"/>
  <c r="F69" i="19"/>
  <c r="F164" i="19" s="1"/>
  <c r="F30" i="19"/>
  <c r="F125" i="19" s="1"/>
  <c r="F93" i="19"/>
  <c r="F188" i="19" s="1"/>
  <c r="F94" i="19"/>
  <c r="F189" i="19" s="1"/>
  <c r="N58" i="19"/>
  <c r="N153" i="19" s="1"/>
  <c r="N33" i="19"/>
  <c r="N128" i="19" s="1"/>
  <c r="N57" i="19"/>
  <c r="N152" i="19" s="1"/>
  <c r="N22" i="19"/>
  <c r="N117" i="19" s="1"/>
  <c r="N39" i="19"/>
  <c r="N134" i="19" s="1"/>
  <c r="N28" i="19"/>
  <c r="N123" i="19" s="1"/>
  <c r="N29" i="19"/>
  <c r="N124" i="19" s="1"/>
  <c r="N74" i="19"/>
  <c r="N169" i="19" s="1"/>
  <c r="N93" i="19"/>
  <c r="N188" i="19" s="1"/>
  <c r="N78" i="19"/>
  <c r="N173" i="19" s="1"/>
  <c r="N68" i="19"/>
  <c r="N163" i="19" s="1"/>
  <c r="N55" i="19"/>
  <c r="N150" i="19" s="1"/>
  <c r="N18" i="19"/>
  <c r="N113" i="19" s="1"/>
  <c r="N35" i="19"/>
  <c r="N130" i="19" s="1"/>
  <c r="N86" i="19"/>
  <c r="N181" i="19" s="1"/>
  <c r="N19" i="19"/>
  <c r="N114" i="19" s="1"/>
  <c r="N36" i="19"/>
  <c r="N131" i="19" s="1"/>
  <c r="N44" i="19"/>
  <c r="N139" i="19" s="1"/>
  <c r="N53" i="19"/>
  <c r="N148" i="19" s="1"/>
  <c r="N54" i="19"/>
  <c r="N149" i="19" s="1"/>
  <c r="N80" i="19"/>
  <c r="N175" i="19" s="1"/>
  <c r="N24" i="19"/>
  <c r="N119" i="19" s="1"/>
  <c r="N41" i="19"/>
  <c r="N136" i="19" s="1"/>
  <c r="N43" i="19"/>
  <c r="N138" i="19" s="1"/>
  <c r="N25" i="19"/>
  <c r="N120" i="19" s="1"/>
  <c r="N14" i="19"/>
  <c r="N109" i="19" s="1"/>
  <c r="N59" i="19"/>
  <c r="N154" i="19" s="1"/>
  <c r="N26" i="19"/>
  <c r="N121" i="19" s="1"/>
  <c r="N7" i="19"/>
  <c r="N102" i="19" s="1"/>
  <c r="N27" i="19"/>
  <c r="N122" i="19" s="1"/>
  <c r="N16" i="19"/>
  <c r="N111" i="19" s="1"/>
  <c r="N23" i="19"/>
  <c r="N118" i="19" s="1"/>
  <c r="N13" i="19"/>
  <c r="N108" i="19" s="1"/>
  <c r="N21" i="19"/>
  <c r="N116" i="19" s="1"/>
  <c r="N37" i="19"/>
  <c r="N132" i="19" s="1"/>
  <c r="N96" i="19"/>
  <c r="N191" i="19" s="1"/>
  <c r="N50" i="19"/>
  <c r="N145" i="19" s="1"/>
  <c r="N71" i="19"/>
  <c r="N166" i="19" s="1"/>
  <c r="N79" i="19"/>
  <c r="N174" i="19" s="1"/>
  <c r="N92" i="19"/>
  <c r="N187" i="19" s="1"/>
  <c r="N38" i="19"/>
  <c r="N133" i="19" s="1"/>
  <c r="N63" i="19"/>
  <c r="N158" i="19" s="1"/>
  <c r="N85" i="19"/>
  <c r="N180" i="19" s="1"/>
  <c r="N52" i="19"/>
  <c r="N147" i="19" s="1"/>
  <c r="N73" i="19"/>
  <c r="N168" i="19" s="1"/>
  <c r="N67" i="19"/>
  <c r="N162" i="19" s="1"/>
  <c r="N84" i="19"/>
  <c r="N179" i="19" s="1"/>
  <c r="N72" i="19"/>
  <c r="N167" i="19" s="1"/>
  <c r="N20" i="19"/>
  <c r="N115" i="19" s="1"/>
  <c r="N17" i="19"/>
  <c r="N112" i="19" s="1"/>
  <c r="N42" i="19"/>
  <c r="N137" i="19" s="1"/>
  <c r="N83" i="19"/>
  <c r="N178" i="19" s="1"/>
  <c r="N49" i="19"/>
  <c r="N144" i="19" s="1"/>
  <c r="N70" i="19"/>
  <c r="N165" i="19" s="1"/>
  <c r="N97" i="19"/>
  <c r="N192" i="19" s="1"/>
  <c r="N51" i="19"/>
  <c r="N146" i="19" s="1"/>
  <c r="N12" i="19"/>
  <c r="N107" i="19" s="1"/>
  <c r="N56" i="19"/>
  <c r="N151" i="19" s="1"/>
  <c r="N15" i="19"/>
  <c r="N110" i="19" s="1"/>
  <c r="N40" i="19"/>
  <c r="N135" i="19" s="1"/>
  <c r="N91" i="19"/>
  <c r="N186" i="19" s="1"/>
  <c r="N66" i="19"/>
  <c r="N161" i="19" s="1"/>
  <c r="N95" i="19"/>
  <c r="N190" i="19" s="1"/>
  <c r="N77" i="19"/>
  <c r="N172" i="19" s="1"/>
  <c r="N32" i="19"/>
  <c r="N127" i="19" s="1"/>
  <c r="N30" i="19"/>
  <c r="N125" i="19" s="1"/>
  <c r="N34" i="19"/>
  <c r="N129" i="19" s="1"/>
  <c r="N76" i="19"/>
  <c r="N171" i="19" s="1"/>
  <c r="N69" i="19"/>
  <c r="N164" i="19" s="1"/>
  <c r="N94" i="19"/>
  <c r="N189" i="19" s="1"/>
  <c r="N31" i="19"/>
  <c r="N126" i="19" s="1"/>
  <c r="N8" i="19"/>
  <c r="N103" i="19" s="1"/>
  <c r="N82" i="19"/>
  <c r="N177" i="19" s="1"/>
  <c r="N64" i="19"/>
  <c r="N159" i="19" s="1"/>
  <c r="N81" i="19"/>
  <c r="N176" i="19" s="1"/>
  <c r="N75" i="19"/>
  <c r="N170" i="19" s="1"/>
  <c r="N65" i="19"/>
  <c r="N160" i="19" s="1"/>
  <c r="H11" i="19"/>
  <c r="H106" i="19" s="1"/>
  <c r="H48" i="19"/>
  <c r="H143" i="19" s="1"/>
  <c r="H47" i="19"/>
  <c r="H142" i="19" s="1"/>
  <c r="H46" i="19"/>
  <c r="H141" i="19" s="1"/>
  <c r="H45" i="19"/>
  <c r="H140" i="19" s="1"/>
  <c r="H10" i="19"/>
  <c r="H105" i="19" s="1"/>
  <c r="J10" i="19"/>
  <c r="J105" i="19" s="1"/>
  <c r="J11" i="19"/>
  <c r="J106" i="19" s="1"/>
  <c r="J47" i="19"/>
  <c r="J142" i="19" s="1"/>
  <c r="J46" i="19"/>
  <c r="J141" i="19" s="1"/>
  <c r="J45" i="19"/>
  <c r="J140" i="19" s="1"/>
  <c r="J48" i="19"/>
  <c r="J143" i="19" s="1"/>
  <c r="C46" i="19"/>
  <c r="C141" i="19" s="1"/>
  <c r="C11" i="19"/>
  <c r="C106" i="19" s="1"/>
  <c r="C48" i="19"/>
  <c r="C143" i="19" s="1"/>
  <c r="C45" i="19"/>
  <c r="C140" i="19" s="1"/>
  <c r="C10" i="19"/>
  <c r="C105" i="19" s="1"/>
  <c r="C47" i="19"/>
  <c r="C142" i="19" s="1"/>
  <c r="G10" i="19"/>
  <c r="G105" i="19" s="1"/>
  <c r="G47" i="19"/>
  <c r="G142" i="19" s="1"/>
  <c r="G48" i="19"/>
  <c r="G143" i="19" s="1"/>
  <c r="G45" i="19"/>
  <c r="G140" i="19" s="1"/>
  <c r="G46" i="19"/>
  <c r="G141" i="19" s="1"/>
  <c r="G11" i="19"/>
  <c r="G106" i="19" s="1"/>
  <c r="I47" i="19"/>
  <c r="I142" i="19" s="1"/>
  <c r="I48" i="19"/>
  <c r="I143" i="19" s="1"/>
  <c r="I10" i="19"/>
  <c r="I105" i="19" s="1"/>
  <c r="I46" i="19"/>
  <c r="I141" i="19" s="1"/>
  <c r="I45" i="19"/>
  <c r="I140" i="19" s="1"/>
  <c r="I11" i="19"/>
  <c r="I106" i="19" s="1"/>
  <c r="K46" i="19"/>
  <c r="K141" i="19" s="1"/>
  <c r="K47" i="19"/>
  <c r="K142" i="19" s="1"/>
  <c r="K11" i="19"/>
  <c r="K106" i="19" s="1"/>
  <c r="K48" i="19"/>
  <c r="K143" i="19" s="1"/>
  <c r="K10" i="19"/>
  <c r="K105" i="19" s="1"/>
  <c r="K45" i="19"/>
  <c r="K140" i="19" s="1"/>
  <c r="D11" i="19"/>
  <c r="D106" i="19" s="1"/>
  <c r="D46" i="19"/>
  <c r="D141" i="19" s="1"/>
  <c r="D45" i="19"/>
  <c r="D140" i="19" s="1"/>
  <c r="D48" i="19"/>
  <c r="D143" i="19" s="1"/>
  <c r="D47" i="19"/>
  <c r="D142" i="19" s="1"/>
  <c r="D10" i="19"/>
  <c r="D105" i="19" s="1"/>
  <c r="L11" i="19"/>
  <c r="L106" i="19" s="1"/>
  <c r="L48" i="19"/>
  <c r="L143" i="19" s="1"/>
  <c r="L46" i="19"/>
  <c r="L141" i="19" s="1"/>
  <c r="L10" i="19"/>
  <c r="L105" i="19" s="1"/>
  <c r="L47" i="19"/>
  <c r="L142" i="19" s="1"/>
  <c r="L45" i="19"/>
  <c r="L140" i="19" s="1"/>
  <c r="E48" i="19"/>
  <c r="E143" i="19" s="1"/>
  <c r="E46" i="19"/>
  <c r="E141" i="19" s="1"/>
  <c r="E47" i="19"/>
  <c r="E142" i="19" s="1"/>
  <c r="E11" i="19"/>
  <c r="E106" i="19" s="1"/>
  <c r="E10" i="19"/>
  <c r="E105" i="19" s="1"/>
  <c r="E45" i="19"/>
  <c r="E140" i="19" s="1"/>
  <c r="M46" i="19"/>
  <c r="M141" i="19" s="1"/>
  <c r="M10" i="19"/>
  <c r="M105" i="19" s="1"/>
  <c r="M11" i="19"/>
  <c r="M106" i="19" s="1"/>
  <c r="M47" i="19"/>
  <c r="M142" i="19" s="1"/>
  <c r="M45" i="19"/>
  <c r="M140" i="19" s="1"/>
  <c r="M48" i="19"/>
  <c r="M143" i="19" s="1"/>
  <c r="F11" i="19"/>
  <c r="F106" i="19" s="1"/>
  <c r="F10" i="19"/>
  <c r="F105" i="19" s="1"/>
  <c r="F47" i="19"/>
  <c r="F142" i="19" s="1"/>
  <c r="F48" i="19"/>
  <c r="F143" i="19" s="1"/>
  <c r="F46" i="19"/>
  <c r="F141" i="19" s="1"/>
  <c r="F45" i="19"/>
  <c r="F140" i="19" s="1"/>
  <c r="N48" i="19"/>
  <c r="N143" i="19" s="1"/>
  <c r="N46" i="19"/>
  <c r="N141" i="19" s="1"/>
  <c r="N47" i="19"/>
  <c r="N142" i="19" s="1"/>
  <c r="N10" i="19"/>
  <c r="N105" i="19" s="1"/>
  <c r="N45" i="19"/>
  <c r="N140" i="19" s="1"/>
  <c r="N11" i="19"/>
  <c r="N106" i="19" s="1"/>
  <c r="C9" i="19"/>
  <c r="C104" i="19" s="1"/>
  <c r="L9" i="19"/>
  <c r="L104" i="19" s="1"/>
  <c r="G9" i="19"/>
  <c r="G104" i="19" s="1"/>
  <c r="H9" i="19"/>
  <c r="H104" i="19" s="1"/>
  <c r="J9" i="19"/>
  <c r="J104" i="19" s="1"/>
  <c r="K9" i="19"/>
  <c r="K104" i="19" s="1"/>
  <c r="D9" i="19"/>
  <c r="D104" i="19" s="1"/>
  <c r="E9" i="19"/>
  <c r="E104" i="19" s="1"/>
  <c r="M9" i="19"/>
  <c r="M104" i="19" s="1"/>
  <c r="I9" i="19"/>
  <c r="I104" i="19" s="1"/>
  <c r="F9" i="19"/>
  <c r="F104" i="19" s="1"/>
  <c r="N9" i="19"/>
  <c r="N104" i="19" s="1"/>
  <c r="H212" i="9"/>
  <c r="K200" i="9"/>
  <c r="M212" i="9"/>
  <c r="J210" i="9"/>
  <c r="K210" i="9"/>
  <c r="K204" i="9"/>
  <c r="J204" i="9"/>
  <c r="K205" i="9"/>
  <c r="J205" i="9"/>
  <c r="K201" i="9"/>
  <c r="J201" i="9"/>
  <c r="K203" i="9"/>
  <c r="J203" i="9"/>
  <c r="K211" i="9"/>
  <c r="J211" i="9"/>
  <c r="K206" i="9"/>
  <c r="J206" i="9"/>
  <c r="K207" i="9"/>
  <c r="J207" i="9"/>
  <c r="J208" i="9"/>
  <c r="K208" i="9"/>
  <c r="K202" i="9"/>
  <c r="J202" i="9"/>
  <c r="K209" i="9"/>
  <c r="J209" i="9"/>
  <c r="N200" i="9"/>
  <c r="P200" i="9"/>
  <c r="P212" i="9" s="1"/>
  <c r="L212" i="9"/>
  <c r="B6" i="19"/>
  <c r="B101" i="19" s="1"/>
  <c r="O185" i="19" l="1"/>
  <c r="O182" i="19"/>
  <c r="O183" i="19"/>
  <c r="O184" i="19"/>
  <c r="O89" i="19"/>
  <c r="O90" i="19"/>
  <c r="C156" i="19"/>
  <c r="O156" i="19" s="1"/>
  <c r="O61" i="19"/>
  <c r="O87" i="19"/>
  <c r="O88" i="19"/>
  <c r="C157" i="19"/>
  <c r="O157" i="19" s="1"/>
  <c r="O62" i="19"/>
  <c r="C155" i="19"/>
  <c r="O155" i="19" s="1"/>
  <c r="O60" i="19"/>
  <c r="O154" i="19"/>
  <c r="O153" i="19"/>
  <c r="O152" i="19"/>
  <c r="C145" i="19"/>
  <c r="O145" i="19" s="1"/>
  <c r="O50" i="19"/>
  <c r="C179" i="19"/>
  <c r="O179" i="19" s="1"/>
  <c r="O84" i="19"/>
  <c r="C119" i="19"/>
  <c r="O119" i="19" s="1"/>
  <c r="O24" i="19"/>
  <c r="C122" i="19"/>
  <c r="O122" i="19" s="1"/>
  <c r="O27" i="19"/>
  <c r="C126" i="19"/>
  <c r="O126" i="19" s="1"/>
  <c r="O31" i="19"/>
  <c r="C108" i="19"/>
  <c r="O108" i="19" s="1"/>
  <c r="O13" i="19"/>
  <c r="C115" i="19"/>
  <c r="O115" i="19" s="1"/>
  <c r="O20" i="19"/>
  <c r="C113" i="19"/>
  <c r="O113" i="19" s="1"/>
  <c r="O18" i="19"/>
  <c r="C160" i="19"/>
  <c r="O160" i="19" s="1"/>
  <c r="O65" i="19"/>
  <c r="C109" i="19"/>
  <c r="O109" i="19" s="1"/>
  <c r="O14" i="19"/>
  <c r="C174" i="19"/>
  <c r="O174" i="19" s="1"/>
  <c r="O79" i="19"/>
  <c r="C103" i="19"/>
  <c r="O103" i="19" s="1"/>
  <c r="O8" i="19"/>
  <c r="C120" i="19"/>
  <c r="O120" i="19" s="1"/>
  <c r="O25" i="19"/>
  <c r="C164" i="19"/>
  <c r="O164" i="19" s="1"/>
  <c r="O69" i="19"/>
  <c r="C190" i="19"/>
  <c r="O190" i="19" s="1"/>
  <c r="O95" i="19"/>
  <c r="O58" i="19"/>
  <c r="C158" i="19"/>
  <c r="O158" i="19" s="1"/>
  <c r="O63" i="19"/>
  <c r="C172" i="19"/>
  <c r="O172" i="19" s="1"/>
  <c r="O77" i="19"/>
  <c r="C191" i="19"/>
  <c r="O191" i="19" s="1"/>
  <c r="O96" i="19"/>
  <c r="C135" i="19"/>
  <c r="O135" i="19" s="1"/>
  <c r="O40" i="19"/>
  <c r="C133" i="19"/>
  <c r="O133" i="19" s="1"/>
  <c r="O38" i="19"/>
  <c r="C127" i="19"/>
  <c r="O127" i="19" s="1"/>
  <c r="O32" i="19"/>
  <c r="C131" i="19"/>
  <c r="O131" i="19" s="1"/>
  <c r="O36" i="19"/>
  <c r="C137" i="19"/>
  <c r="O137" i="19" s="1"/>
  <c r="O42" i="19"/>
  <c r="C166" i="19"/>
  <c r="O166" i="19" s="1"/>
  <c r="O71" i="19"/>
  <c r="C121" i="19"/>
  <c r="O121" i="19" s="1"/>
  <c r="O26" i="19"/>
  <c r="C171" i="19"/>
  <c r="O171" i="19" s="1"/>
  <c r="O76" i="19"/>
  <c r="C169" i="19"/>
  <c r="O169" i="19" s="1"/>
  <c r="O74" i="19"/>
  <c r="C136" i="19"/>
  <c r="O136" i="19" s="1"/>
  <c r="O41" i="19"/>
  <c r="C192" i="19"/>
  <c r="O192" i="19" s="1"/>
  <c r="O97" i="19"/>
  <c r="C118" i="19"/>
  <c r="O118" i="19" s="1"/>
  <c r="O23" i="19"/>
  <c r="C116" i="19"/>
  <c r="O116" i="19" s="1"/>
  <c r="O21" i="19"/>
  <c r="C187" i="19"/>
  <c r="O187" i="19" s="1"/>
  <c r="O92" i="19"/>
  <c r="C114" i="19"/>
  <c r="O114" i="19" s="1"/>
  <c r="O19" i="19"/>
  <c r="C178" i="19"/>
  <c r="O178" i="19" s="1"/>
  <c r="O83" i="19"/>
  <c r="C129" i="19"/>
  <c r="O129" i="19" s="1"/>
  <c r="O34" i="19"/>
  <c r="C188" i="19"/>
  <c r="O188" i="19" s="1"/>
  <c r="O93" i="19"/>
  <c r="C189" i="19"/>
  <c r="O189" i="19" s="1"/>
  <c r="O94" i="19"/>
  <c r="C111" i="19"/>
  <c r="O111" i="19" s="1"/>
  <c r="O16" i="19"/>
  <c r="O57" i="19"/>
  <c r="C175" i="19"/>
  <c r="O175" i="19" s="1"/>
  <c r="O80" i="19"/>
  <c r="C102" i="19"/>
  <c r="O102" i="19" s="1"/>
  <c r="O7" i="19"/>
  <c r="C165" i="19"/>
  <c r="O165" i="19" s="1"/>
  <c r="O70" i="19"/>
  <c r="C124" i="19"/>
  <c r="O124" i="19" s="1"/>
  <c r="O29" i="19"/>
  <c r="C173" i="19"/>
  <c r="O173" i="19" s="1"/>
  <c r="O78" i="19"/>
  <c r="C161" i="19"/>
  <c r="O161" i="19" s="1"/>
  <c r="O66" i="19"/>
  <c r="C107" i="19"/>
  <c r="O107" i="19" s="1"/>
  <c r="O12" i="19"/>
  <c r="C170" i="19"/>
  <c r="O170" i="19" s="1"/>
  <c r="O75" i="19"/>
  <c r="C176" i="19"/>
  <c r="O176" i="19" s="1"/>
  <c r="O81" i="19"/>
  <c r="C112" i="19"/>
  <c r="O112" i="19" s="1"/>
  <c r="O17" i="19"/>
  <c r="C162" i="19"/>
  <c r="O162" i="19" s="1"/>
  <c r="O67" i="19"/>
  <c r="C150" i="19"/>
  <c r="O150" i="19" s="1"/>
  <c r="O55" i="19"/>
  <c r="C125" i="19"/>
  <c r="O125" i="19" s="1"/>
  <c r="O30" i="19"/>
  <c r="C144" i="19"/>
  <c r="O144" i="19" s="1"/>
  <c r="O49" i="19"/>
  <c r="C181" i="19"/>
  <c r="O181" i="19" s="1"/>
  <c r="O86" i="19"/>
  <c r="C167" i="19"/>
  <c r="O167" i="19" s="1"/>
  <c r="O72" i="19"/>
  <c r="C163" i="19"/>
  <c r="O163" i="19" s="1"/>
  <c r="O68" i="19"/>
  <c r="C128" i="19"/>
  <c r="O128" i="19" s="1"/>
  <c r="O33" i="19"/>
  <c r="C159" i="19"/>
  <c r="O159" i="19" s="1"/>
  <c r="O64" i="19"/>
  <c r="C110" i="19"/>
  <c r="O110" i="19" s="1"/>
  <c r="O15" i="19"/>
  <c r="C168" i="19"/>
  <c r="O168" i="19" s="1"/>
  <c r="O73" i="19"/>
  <c r="C151" i="19"/>
  <c r="O151" i="19" s="1"/>
  <c r="O56" i="19"/>
  <c r="O59" i="19"/>
  <c r="C134" i="19"/>
  <c r="O134" i="19" s="1"/>
  <c r="O39" i="19"/>
  <c r="C149" i="19"/>
  <c r="O149" i="19" s="1"/>
  <c r="O54" i="19"/>
  <c r="C138" i="19"/>
  <c r="O138" i="19" s="1"/>
  <c r="O43" i="19"/>
  <c r="C186" i="19"/>
  <c r="O186" i="19" s="1"/>
  <c r="O91" i="19"/>
  <c r="C123" i="19"/>
  <c r="O123" i="19" s="1"/>
  <c r="O28" i="19"/>
  <c r="C146" i="19"/>
  <c r="O146" i="19" s="1"/>
  <c r="O51" i="19"/>
  <c r="C148" i="19"/>
  <c r="O148" i="19" s="1"/>
  <c r="O53" i="19"/>
  <c r="C139" i="19"/>
  <c r="O139" i="19" s="1"/>
  <c r="O44" i="19"/>
  <c r="C147" i="19"/>
  <c r="O147" i="19" s="1"/>
  <c r="O52" i="19"/>
  <c r="C180" i="19"/>
  <c r="O180" i="19" s="1"/>
  <c r="O85" i="19"/>
  <c r="C132" i="19"/>
  <c r="O132" i="19" s="1"/>
  <c r="O37" i="19"/>
  <c r="C130" i="19"/>
  <c r="O130" i="19" s="1"/>
  <c r="O35" i="19"/>
  <c r="C177" i="19"/>
  <c r="O177" i="19" s="1"/>
  <c r="O82" i="19"/>
  <c r="C117" i="19"/>
  <c r="O117" i="19" s="1"/>
  <c r="O22" i="19"/>
  <c r="O140" i="19"/>
  <c r="O141" i="19"/>
  <c r="O143" i="19"/>
  <c r="O142" i="19"/>
  <c r="N207" i="9"/>
  <c r="O207" i="9" s="1"/>
  <c r="Q207" i="9" s="1"/>
  <c r="R207" i="9" s="1"/>
  <c r="S207" i="9" s="1"/>
  <c r="X5" i="18"/>
  <c r="N204" i="9"/>
  <c r="O204" i="9" s="1"/>
  <c r="N203" i="9"/>
  <c r="O203" i="9" s="1"/>
  <c r="O104" i="19"/>
  <c r="O106" i="19"/>
  <c r="O105" i="19"/>
  <c r="O11" i="19"/>
  <c r="O46" i="19"/>
  <c r="O45" i="19"/>
  <c r="O48" i="19"/>
  <c r="O10" i="19"/>
  <c r="O47" i="19"/>
  <c r="N202" i="9"/>
  <c r="O202" i="9" s="1"/>
  <c r="Q202" i="9" s="1"/>
  <c r="U202" i="9" s="1"/>
  <c r="N210" i="9"/>
  <c r="O210" i="9" s="1"/>
  <c r="J212" i="9"/>
  <c r="K212" i="9"/>
  <c r="N201" i="9"/>
  <c r="O201" i="9" s="1"/>
  <c r="N209" i="9"/>
  <c r="N208" i="9"/>
  <c r="O208" i="9" s="1"/>
  <c r="N205" i="9"/>
  <c r="O205" i="9" s="1"/>
  <c r="N211" i="9"/>
  <c r="O211" i="9" s="1"/>
  <c r="N206" i="9"/>
  <c r="O200" i="9"/>
  <c r="K147" i="9"/>
  <c r="J147" i="9"/>
  <c r="K146" i="9"/>
  <c r="J146" i="9"/>
  <c r="K145" i="9"/>
  <c r="J145" i="9"/>
  <c r="K144" i="9"/>
  <c r="J144" i="9"/>
  <c r="K143" i="9"/>
  <c r="J143" i="9"/>
  <c r="K142" i="9"/>
  <c r="J142" i="9"/>
  <c r="K141" i="9"/>
  <c r="J141" i="9"/>
  <c r="K140" i="9"/>
  <c r="J140" i="9"/>
  <c r="K139" i="9"/>
  <c r="J139" i="9"/>
  <c r="K138" i="9"/>
  <c r="J138" i="9"/>
  <c r="K137" i="9"/>
  <c r="J137" i="9"/>
  <c r="K136" i="9"/>
  <c r="J136" i="9"/>
  <c r="X4" i="18" l="1"/>
  <c r="Q203" i="9"/>
  <c r="R203" i="9" s="1"/>
  <c r="S203" i="9" s="1"/>
  <c r="Q210" i="9"/>
  <c r="R210" i="9" s="1"/>
  <c r="R202" i="9"/>
  <c r="S202" i="9" s="1"/>
  <c r="Q201" i="9"/>
  <c r="R201" i="9" s="1"/>
  <c r="S201" i="9" s="1"/>
  <c r="N212" i="9"/>
  <c r="Q205" i="9"/>
  <c r="R205" i="9" s="1"/>
  <c r="T205" i="9" s="1"/>
  <c r="O206" i="9"/>
  <c r="Q211" i="9"/>
  <c r="R211" i="9" s="1"/>
  <c r="S211" i="9" s="1"/>
  <c r="Q208" i="9"/>
  <c r="R208" i="9" s="1"/>
  <c r="Q204" i="9"/>
  <c r="U204" i="9" s="1"/>
  <c r="O209" i="9"/>
  <c r="Q209" i="9" s="1"/>
  <c r="T207" i="9"/>
  <c r="Q200" i="9"/>
  <c r="U207" i="9"/>
  <c r="K148" i="9"/>
  <c r="J148" i="9"/>
  <c r="T203" i="9" l="1"/>
  <c r="U203" i="9"/>
  <c r="R204" i="9"/>
  <c r="S204" i="9" s="1"/>
  <c r="U210" i="9"/>
  <c r="T208" i="9"/>
  <c r="T201" i="9"/>
  <c r="U201" i="9"/>
  <c r="U208" i="9"/>
  <c r="U211" i="9"/>
  <c r="T202" i="9"/>
  <c r="O212" i="9"/>
  <c r="R209" i="9"/>
  <c r="S209" i="9" s="1"/>
  <c r="S205" i="9"/>
  <c r="T210" i="9"/>
  <c r="S210" i="9"/>
  <c r="T211" i="9"/>
  <c r="U209" i="9"/>
  <c r="S208" i="9"/>
  <c r="U205" i="9"/>
  <c r="Q206" i="9"/>
  <c r="R206" i="9" s="1"/>
  <c r="R200" i="9"/>
  <c r="U200" i="9"/>
  <c r="T204" i="9" l="1"/>
  <c r="T206" i="9"/>
  <c r="S206" i="9"/>
  <c r="Q212" i="9"/>
  <c r="U206" i="9"/>
  <c r="I15" i="9" s="1"/>
  <c r="T209" i="9"/>
  <c r="R212" i="9"/>
  <c r="T200" i="9"/>
  <c r="S200" i="9"/>
  <c r="Q24" i="13"/>
  <c r="H15" i="9" l="1"/>
  <c r="S212" i="9"/>
  <c r="J1" i="22"/>
  <c r="K1" i="22"/>
  <c r="L1" i="22"/>
  <c r="M1" i="22"/>
  <c r="N1" i="22"/>
  <c r="O1" i="22"/>
  <c r="P1" i="22"/>
  <c r="Q1" i="22"/>
  <c r="R1" i="22"/>
  <c r="S1" i="22"/>
  <c r="T1" i="22"/>
  <c r="U1" i="22"/>
  <c r="V1" i="22"/>
  <c r="W1" i="22"/>
  <c r="X1" i="22"/>
  <c r="Y1" i="22"/>
  <c r="Z1" i="22"/>
  <c r="AA1" i="22"/>
  <c r="AB1" i="22"/>
  <c r="AC1" i="22"/>
  <c r="AD1" i="22"/>
  <c r="AE1" i="22"/>
  <c r="AF1" i="22"/>
  <c r="AG1" i="22"/>
  <c r="AH1" i="22"/>
  <c r="AI1" i="22"/>
  <c r="AJ1" i="22"/>
  <c r="AK1" i="22"/>
  <c r="AL1" i="22"/>
  <c r="AM1" i="22"/>
  <c r="AN1" i="22"/>
  <c r="AO1" i="22"/>
  <c r="AP1" i="22"/>
  <c r="AQ1" i="22"/>
  <c r="AR1" i="22"/>
  <c r="AS1" i="22"/>
  <c r="AT1" i="22"/>
  <c r="AU1" i="22"/>
  <c r="AV1" i="22"/>
  <c r="AW1" i="22"/>
  <c r="AX1" i="22"/>
  <c r="AY1" i="22"/>
  <c r="AZ1" i="22"/>
  <c r="BA1" i="22"/>
  <c r="BB1" i="22"/>
  <c r="BC1" i="22"/>
  <c r="BD1" i="22"/>
  <c r="BE1" i="22"/>
  <c r="BF1" i="22"/>
  <c r="BG1" i="22"/>
  <c r="BH1" i="22"/>
  <c r="BI1" i="22"/>
  <c r="BJ1" i="22"/>
  <c r="BK1" i="22"/>
  <c r="BL1" i="22"/>
  <c r="BM1" i="22"/>
  <c r="BN1" i="22"/>
  <c r="BO1" i="22"/>
  <c r="BP1" i="22"/>
  <c r="BQ1" i="22"/>
  <c r="BR1" i="22"/>
  <c r="BS1" i="22"/>
  <c r="BT1" i="22"/>
  <c r="BU1" i="22"/>
  <c r="BV1" i="22"/>
  <c r="BW1" i="22"/>
  <c r="BX1" i="22"/>
  <c r="BY1" i="22"/>
  <c r="BZ1" i="22"/>
  <c r="CA1" i="22"/>
  <c r="CB1" i="22"/>
  <c r="CC1" i="22"/>
  <c r="CD1" i="22"/>
  <c r="CE1" i="22"/>
  <c r="CF1" i="22"/>
  <c r="CG1" i="22"/>
  <c r="CH1" i="22"/>
  <c r="CI1" i="22"/>
  <c r="CJ1" i="22"/>
  <c r="CK1" i="22"/>
  <c r="CL1" i="22"/>
  <c r="CM1" i="22"/>
  <c r="CN1" i="22"/>
  <c r="CO1" i="22"/>
  <c r="CP1" i="22"/>
  <c r="CQ1" i="22"/>
  <c r="CR1" i="22"/>
  <c r="CS1" i="22"/>
  <c r="CT1" i="22"/>
  <c r="CU1" i="22"/>
  <c r="CV1" i="22"/>
  <c r="CW1" i="22"/>
  <c r="CX1" i="22"/>
  <c r="CY1" i="22"/>
  <c r="CZ1" i="22"/>
  <c r="DA1" i="22"/>
  <c r="DB1" i="22"/>
  <c r="DC1" i="22"/>
  <c r="DD1" i="22"/>
  <c r="DE1" i="22"/>
  <c r="DF1" i="22"/>
  <c r="DG1" i="22"/>
  <c r="DH1" i="22"/>
  <c r="DI1" i="22"/>
  <c r="DJ1" i="22"/>
  <c r="DK1" i="22"/>
  <c r="DL1" i="22"/>
  <c r="DM1" i="22"/>
  <c r="DN1" i="22"/>
  <c r="DO1" i="22"/>
  <c r="DP1" i="22"/>
  <c r="DQ1" i="22"/>
  <c r="DR1" i="22"/>
  <c r="DS1" i="22"/>
  <c r="DT1" i="22"/>
  <c r="DU1" i="22"/>
  <c r="DV1" i="22"/>
  <c r="DW1" i="22"/>
  <c r="DX1" i="22"/>
  <c r="DY1" i="22"/>
  <c r="DZ1" i="22"/>
  <c r="EA1" i="22"/>
  <c r="EB1" i="22"/>
  <c r="EC1" i="22"/>
  <c r="ED1" i="22"/>
  <c r="EE1" i="22"/>
  <c r="EF1" i="22"/>
  <c r="EG1" i="22"/>
  <c r="EH1" i="22"/>
  <c r="EI1" i="22"/>
  <c r="EJ1" i="22"/>
  <c r="EK1" i="22"/>
  <c r="EL1" i="22"/>
  <c r="EM1" i="22"/>
  <c r="EN1" i="22"/>
  <c r="EO1" i="22"/>
  <c r="EP1" i="22"/>
  <c r="EQ1" i="22"/>
  <c r="ER1" i="22"/>
  <c r="ES1" i="22"/>
  <c r="ET1" i="22"/>
  <c r="EU1" i="22"/>
  <c r="EV1" i="22"/>
  <c r="EW1" i="22"/>
  <c r="EX1" i="22"/>
  <c r="EY1" i="22"/>
  <c r="EZ1" i="22"/>
  <c r="FA1" i="22"/>
  <c r="FB1" i="22"/>
  <c r="FC1" i="22"/>
  <c r="FD1" i="22"/>
  <c r="FE1" i="22"/>
  <c r="FF1" i="22"/>
  <c r="FG1" i="22"/>
  <c r="FH1" i="22"/>
  <c r="FI1" i="22"/>
  <c r="FJ1" i="22"/>
  <c r="FK1" i="22"/>
  <c r="FL1" i="22"/>
  <c r="FM1" i="22"/>
  <c r="FN1" i="22"/>
  <c r="FO1" i="22"/>
  <c r="FP1" i="22"/>
  <c r="FQ1" i="22"/>
  <c r="FR1" i="22"/>
  <c r="FS1" i="22"/>
  <c r="FT1" i="22"/>
  <c r="FU1" i="22"/>
  <c r="FV1" i="22"/>
  <c r="FW1" i="22"/>
  <c r="FX1" i="22"/>
  <c r="FY1" i="22"/>
  <c r="FZ1" i="22"/>
  <c r="GA1" i="22"/>
  <c r="GB1" i="22"/>
  <c r="GC1" i="22"/>
  <c r="GD1" i="22"/>
  <c r="GE1" i="22"/>
  <c r="GF1" i="22"/>
  <c r="GG1" i="22"/>
  <c r="GH1" i="22"/>
  <c r="GI1" i="22"/>
  <c r="GJ1" i="22"/>
  <c r="GK1" i="22"/>
  <c r="GL1" i="22"/>
  <c r="GM1" i="22"/>
  <c r="GN1" i="22"/>
  <c r="GO1" i="22"/>
  <c r="GP1" i="22"/>
  <c r="GQ1" i="22"/>
  <c r="GR1" i="22"/>
  <c r="GS1" i="22"/>
  <c r="GT1" i="22"/>
  <c r="GU1" i="22"/>
  <c r="GV1" i="22"/>
  <c r="GW1" i="22"/>
  <c r="GX1" i="22"/>
  <c r="GY1" i="22"/>
  <c r="GZ1" i="22"/>
  <c r="HA1" i="22"/>
  <c r="HB1" i="22"/>
  <c r="HC1" i="22"/>
  <c r="HD1" i="22"/>
  <c r="HE1" i="22"/>
  <c r="HF1" i="22"/>
  <c r="HG1" i="22"/>
  <c r="HH1" i="22"/>
  <c r="HI1" i="22"/>
  <c r="HJ1" i="22"/>
  <c r="HK1" i="22"/>
  <c r="HL1" i="22"/>
  <c r="HM1" i="22"/>
  <c r="HN1" i="22"/>
  <c r="HO1" i="22"/>
  <c r="HP1" i="22"/>
  <c r="HQ1" i="22"/>
  <c r="HR1" i="22"/>
  <c r="HS1" i="22"/>
  <c r="HT1" i="22"/>
  <c r="HU1" i="22"/>
  <c r="HV1" i="22"/>
  <c r="HW1" i="22"/>
  <c r="HX1" i="22"/>
  <c r="HY1" i="22"/>
  <c r="HZ1" i="22"/>
  <c r="IA1" i="22"/>
  <c r="IB1" i="22"/>
  <c r="IC1" i="22"/>
  <c r="ID1" i="22"/>
  <c r="IE1" i="22"/>
  <c r="IF1" i="22"/>
  <c r="IG1" i="22"/>
  <c r="IH1" i="22"/>
  <c r="II1" i="22"/>
  <c r="IJ1" i="22"/>
  <c r="IK1" i="22"/>
  <c r="IL1" i="22"/>
  <c r="IM1" i="22"/>
  <c r="IN1" i="22"/>
  <c r="IO1" i="22"/>
  <c r="IP1" i="22"/>
  <c r="IQ1" i="22"/>
  <c r="IR1" i="22"/>
  <c r="IS1" i="22"/>
  <c r="IT1" i="22"/>
  <c r="IU1" i="22"/>
  <c r="IV1" i="22"/>
  <c r="IW1" i="22"/>
  <c r="IX1" i="22"/>
  <c r="IY1" i="22"/>
  <c r="IZ1" i="22"/>
  <c r="JA1" i="22"/>
  <c r="JB1" i="22"/>
  <c r="JC1" i="22"/>
  <c r="JD1" i="22"/>
  <c r="JE1" i="22"/>
  <c r="JF1" i="22"/>
  <c r="JG1" i="22"/>
  <c r="JH1" i="22"/>
  <c r="JI1" i="22"/>
  <c r="JJ1" i="22"/>
  <c r="JK1" i="22"/>
  <c r="JL1" i="22"/>
  <c r="JM1" i="22"/>
  <c r="JN1" i="22"/>
  <c r="JO1" i="22"/>
  <c r="JP1" i="22"/>
  <c r="JQ1" i="22"/>
  <c r="JR1" i="22"/>
  <c r="JS1" i="22"/>
  <c r="JT1" i="22"/>
  <c r="JU1" i="22"/>
  <c r="JV1" i="22"/>
  <c r="JW1" i="22"/>
  <c r="JX1" i="22"/>
  <c r="JY1" i="22"/>
  <c r="JZ1" i="22"/>
  <c r="KA1" i="22"/>
  <c r="KB1" i="22"/>
  <c r="KC1" i="22"/>
  <c r="KD1" i="22"/>
  <c r="KE1" i="22"/>
  <c r="KF1" i="22"/>
  <c r="KG1" i="22"/>
  <c r="KH1" i="22"/>
  <c r="KI1" i="22"/>
  <c r="KJ1" i="22"/>
  <c r="KK1" i="22"/>
  <c r="KL1" i="22"/>
  <c r="KM1" i="22"/>
  <c r="KN1" i="22"/>
  <c r="KO1" i="22"/>
  <c r="KP1" i="22"/>
  <c r="KQ1" i="22"/>
  <c r="KR1" i="22"/>
  <c r="KS1" i="22"/>
  <c r="KT1" i="22"/>
  <c r="KU1" i="22"/>
  <c r="KV1" i="22"/>
  <c r="KW1" i="22"/>
  <c r="KX1" i="22"/>
  <c r="KY1" i="22"/>
  <c r="KZ1" i="22"/>
  <c r="LA1" i="22"/>
  <c r="LB1" i="22"/>
  <c r="LC1" i="22"/>
  <c r="LD1" i="22"/>
  <c r="LE1" i="22"/>
  <c r="LF1" i="22"/>
  <c r="LG1" i="22"/>
  <c r="LH1" i="22"/>
  <c r="LI1" i="22"/>
  <c r="LJ1" i="22"/>
  <c r="LK1" i="22"/>
  <c r="LL1" i="22"/>
  <c r="LM1" i="22"/>
  <c r="LN1" i="22"/>
  <c r="LO1" i="22"/>
  <c r="LP1" i="22"/>
  <c r="LQ1" i="22"/>
  <c r="LR1" i="22"/>
  <c r="LS1" i="22"/>
  <c r="LT1" i="22"/>
  <c r="LU1" i="22"/>
  <c r="LV1" i="22"/>
  <c r="LW1" i="22"/>
  <c r="LX1" i="22"/>
  <c r="LY1" i="22"/>
  <c r="LZ1" i="22"/>
  <c r="MA1" i="22"/>
  <c r="MB1" i="22"/>
  <c r="MC1" i="22"/>
  <c r="MD1" i="22"/>
  <c r="ME1" i="22"/>
  <c r="MF1" i="22"/>
  <c r="MG1" i="22"/>
  <c r="MH1" i="22"/>
  <c r="MI1" i="22"/>
  <c r="MJ1" i="22"/>
  <c r="MK1" i="22"/>
  <c r="ML1" i="22"/>
  <c r="MM1" i="22"/>
  <c r="MN1" i="22"/>
  <c r="MO1" i="22"/>
  <c r="MP1" i="22"/>
  <c r="MQ1" i="22"/>
  <c r="MR1" i="22"/>
  <c r="MS1" i="22"/>
  <c r="MT1" i="22"/>
  <c r="MU1" i="22"/>
  <c r="MV1" i="22"/>
  <c r="MW1" i="22"/>
  <c r="MX1" i="22"/>
  <c r="MY1" i="22"/>
  <c r="MZ1" i="22"/>
  <c r="NA1" i="22"/>
  <c r="NB1" i="22"/>
  <c r="NC1" i="22"/>
  <c r="ND1" i="22"/>
  <c r="NE1" i="22"/>
  <c r="NF1" i="22"/>
  <c r="NG1" i="22"/>
  <c r="NH1" i="22"/>
  <c r="NI1" i="22"/>
  <c r="NJ1" i="22"/>
  <c r="E6" i="20"/>
  <c r="C12" i="13" s="1"/>
  <c r="E7" i="20"/>
  <c r="C13" i="13" s="1"/>
  <c r="E8" i="20"/>
  <c r="C14" i="13" s="1"/>
  <c r="E9" i="20"/>
  <c r="C15" i="13" s="1"/>
  <c r="E10" i="20"/>
  <c r="C16" i="13" s="1"/>
  <c r="E11" i="20"/>
  <c r="C17" i="13" s="1"/>
  <c r="E12" i="20"/>
  <c r="C18" i="13" s="1"/>
  <c r="E13" i="20"/>
  <c r="C19" i="13" s="1"/>
  <c r="E14" i="20"/>
  <c r="C20" i="13" s="1"/>
  <c r="E15" i="20"/>
  <c r="C21" i="13" s="1"/>
  <c r="E16" i="20"/>
  <c r="C22" i="13" s="1"/>
  <c r="E5" i="20"/>
  <c r="C11" i="13" s="1"/>
  <c r="E17" i="20" l="1"/>
  <c r="LV45" i="22"/>
  <c r="LV44" i="22" s="1"/>
  <c r="LV50" i="22"/>
  <c r="LV49" i="22" s="1"/>
  <c r="LV40" i="22"/>
  <c r="LV39" i="22" s="1"/>
  <c r="JR45" i="22"/>
  <c r="JR44" i="22" s="1"/>
  <c r="JR50" i="22"/>
  <c r="JR49" i="22" s="1"/>
  <c r="JR40" i="22"/>
  <c r="JR39" i="22" s="1"/>
  <c r="HV45" i="22"/>
  <c r="HV44" i="22" s="1"/>
  <c r="HV50" i="22"/>
  <c r="HV49" i="22" s="1"/>
  <c r="HV40" i="22"/>
  <c r="HV39" i="22" s="1"/>
  <c r="FZ45" i="22"/>
  <c r="FZ44" i="22" s="1"/>
  <c r="FZ50" i="22"/>
  <c r="FZ49" i="22" s="1"/>
  <c r="FZ40" i="22"/>
  <c r="FZ39" i="22" s="1"/>
  <c r="EL45" i="22"/>
  <c r="EL44" i="22" s="1"/>
  <c r="EL50" i="22"/>
  <c r="EL49" i="22" s="1"/>
  <c r="EL40" i="22"/>
  <c r="EL39" i="22" s="1"/>
  <c r="DN45" i="22"/>
  <c r="DN44" i="22" s="1"/>
  <c r="DN50" i="22"/>
  <c r="DN49" i="22" s="1"/>
  <c r="DN40" i="22"/>
  <c r="DN39" i="22" s="1"/>
  <c r="BZ45" i="22"/>
  <c r="BZ44" i="22" s="1"/>
  <c r="BZ50" i="22"/>
  <c r="BZ49" i="22" s="1"/>
  <c r="BZ40" i="22"/>
  <c r="BZ39" i="22" s="1"/>
  <c r="N45" i="22"/>
  <c r="N44" i="22" s="1"/>
  <c r="N50" i="22"/>
  <c r="N49" i="22" s="1"/>
  <c r="N40" i="22"/>
  <c r="N39" i="22" s="1"/>
  <c r="NI45" i="22"/>
  <c r="NI44" i="22" s="1"/>
  <c r="NI50" i="22"/>
  <c r="NI49" i="22" s="1"/>
  <c r="NI40" i="22"/>
  <c r="NI39" i="22" s="1"/>
  <c r="NA45" i="22"/>
  <c r="NA44" i="22" s="1"/>
  <c r="NA50" i="22"/>
  <c r="NA49" i="22" s="1"/>
  <c r="NA40" i="22"/>
  <c r="NA39" i="22" s="1"/>
  <c r="MS45" i="22"/>
  <c r="MS44" i="22" s="1"/>
  <c r="MS50" i="22"/>
  <c r="MS49" i="22" s="1"/>
  <c r="MS40" i="22"/>
  <c r="MS39" i="22" s="1"/>
  <c r="MK45" i="22"/>
  <c r="MK44" i="22" s="1"/>
  <c r="MK50" i="22"/>
  <c r="MK49" i="22" s="1"/>
  <c r="MK40" i="22"/>
  <c r="MK39" i="22" s="1"/>
  <c r="MC45" i="22"/>
  <c r="MC44" i="22" s="1"/>
  <c r="MC50" i="22"/>
  <c r="MC49" i="22" s="1"/>
  <c r="MC40" i="22"/>
  <c r="MC39" i="22" s="1"/>
  <c r="LU45" i="22"/>
  <c r="LU44" i="22" s="1"/>
  <c r="LU50" i="22"/>
  <c r="LU49" i="22" s="1"/>
  <c r="LU40" i="22"/>
  <c r="LU39" i="22" s="1"/>
  <c r="LM45" i="22"/>
  <c r="LM44" i="22" s="1"/>
  <c r="LM50" i="22"/>
  <c r="LM49" i="22" s="1"/>
  <c r="LM40" i="22"/>
  <c r="LM39" i="22" s="1"/>
  <c r="LE45" i="22"/>
  <c r="LE44" i="22" s="1"/>
  <c r="LE50" i="22"/>
  <c r="LE49" i="22" s="1"/>
  <c r="LE40" i="22"/>
  <c r="LE39" i="22" s="1"/>
  <c r="KW45" i="22"/>
  <c r="KW44" i="22" s="1"/>
  <c r="KW50" i="22"/>
  <c r="KW49" i="22" s="1"/>
  <c r="KW40" i="22"/>
  <c r="KW39" i="22" s="1"/>
  <c r="KO45" i="22"/>
  <c r="KO44" i="22" s="1"/>
  <c r="KO50" i="22"/>
  <c r="KO49" i="22" s="1"/>
  <c r="KO40" i="22"/>
  <c r="KO39" i="22" s="1"/>
  <c r="KG45" i="22"/>
  <c r="KG44" i="22" s="1"/>
  <c r="KG50" i="22"/>
  <c r="KG49" i="22" s="1"/>
  <c r="KG40" i="22"/>
  <c r="KG39" i="22" s="1"/>
  <c r="JY45" i="22"/>
  <c r="JY44" i="22" s="1"/>
  <c r="JY50" i="22"/>
  <c r="JY49" i="22" s="1"/>
  <c r="JY40" i="22"/>
  <c r="JY39" i="22" s="1"/>
  <c r="JQ45" i="22"/>
  <c r="JQ44" i="22" s="1"/>
  <c r="JQ50" i="22"/>
  <c r="JQ49" i="22" s="1"/>
  <c r="JQ40" i="22"/>
  <c r="JQ39" i="22" s="1"/>
  <c r="JI45" i="22"/>
  <c r="JI44" i="22" s="1"/>
  <c r="JI50" i="22"/>
  <c r="JI49" i="22" s="1"/>
  <c r="JI40" i="22"/>
  <c r="JI39" i="22" s="1"/>
  <c r="JA45" i="22"/>
  <c r="JA44" i="22" s="1"/>
  <c r="JA50" i="22"/>
  <c r="JA49" i="22" s="1"/>
  <c r="JA40" i="22"/>
  <c r="JA39" i="22" s="1"/>
  <c r="IS45" i="22"/>
  <c r="IS50" i="22"/>
  <c r="IS40" i="22"/>
  <c r="IK45" i="22"/>
  <c r="IK44" i="22" s="1"/>
  <c r="IK50" i="22"/>
  <c r="IK49" i="22" s="1"/>
  <c r="IK40" i="22"/>
  <c r="IK39" i="22" s="1"/>
  <c r="IC45" i="22"/>
  <c r="IC44" i="22" s="1"/>
  <c r="IC50" i="22"/>
  <c r="IC49" i="22" s="1"/>
  <c r="IC40" i="22"/>
  <c r="IC39" i="22" s="1"/>
  <c r="HU45" i="22"/>
  <c r="HU44" i="22" s="1"/>
  <c r="HU50" i="22"/>
  <c r="HU49" i="22" s="1"/>
  <c r="HU40" i="22"/>
  <c r="HU39" i="22" s="1"/>
  <c r="HM45" i="22"/>
  <c r="HM44" i="22" s="1"/>
  <c r="HM50" i="22"/>
  <c r="HM49" i="22" s="1"/>
  <c r="HM40" i="22"/>
  <c r="HM39" i="22" s="1"/>
  <c r="HE45" i="22"/>
  <c r="HE44" i="22" s="1"/>
  <c r="HE50" i="22"/>
  <c r="HE49" i="22" s="1"/>
  <c r="HE40" i="22"/>
  <c r="HE39" i="22" s="1"/>
  <c r="GW45" i="22"/>
  <c r="GW44" i="22" s="1"/>
  <c r="GW50" i="22"/>
  <c r="GW49" i="22" s="1"/>
  <c r="GW40" i="22"/>
  <c r="GW39" i="22" s="1"/>
  <c r="GO45" i="22"/>
  <c r="GO44" i="22" s="1"/>
  <c r="GO50" i="22"/>
  <c r="GO49" i="22" s="1"/>
  <c r="GO40" i="22"/>
  <c r="GO39" i="22" s="1"/>
  <c r="GG45" i="22"/>
  <c r="GG44" i="22" s="1"/>
  <c r="GG50" i="22"/>
  <c r="GG49" i="22" s="1"/>
  <c r="GG40" i="22"/>
  <c r="GG39" i="22" s="1"/>
  <c r="FY45" i="22"/>
  <c r="FY44" i="22" s="1"/>
  <c r="FY50" i="22"/>
  <c r="FY49" i="22" s="1"/>
  <c r="FY40" i="22"/>
  <c r="FY39" i="22" s="1"/>
  <c r="FQ45" i="22"/>
  <c r="FQ44" i="22" s="1"/>
  <c r="FQ50" i="22"/>
  <c r="FQ49" i="22" s="1"/>
  <c r="FQ40" i="22"/>
  <c r="FQ39" i="22" s="1"/>
  <c r="FI45" i="22"/>
  <c r="FI44" i="22" s="1"/>
  <c r="FI50" i="22"/>
  <c r="FI49" i="22" s="1"/>
  <c r="FI40" i="22"/>
  <c r="FI39" i="22" s="1"/>
  <c r="FA45" i="22"/>
  <c r="FA44" i="22" s="1"/>
  <c r="FA50" i="22"/>
  <c r="FA49" i="22" s="1"/>
  <c r="FA40" i="22"/>
  <c r="FA39" i="22" s="1"/>
  <c r="ES45" i="22"/>
  <c r="ES44" i="22" s="1"/>
  <c r="ES50" i="22"/>
  <c r="ES49" i="22" s="1"/>
  <c r="ES40" i="22"/>
  <c r="ES39" i="22" s="1"/>
  <c r="EK45" i="22"/>
  <c r="EK44" i="22" s="1"/>
  <c r="EK50" i="22"/>
  <c r="EK49" i="22" s="1"/>
  <c r="EK40" i="22"/>
  <c r="EK39" i="22" s="1"/>
  <c r="EC45" i="22"/>
  <c r="EC44" i="22" s="1"/>
  <c r="EC50" i="22"/>
  <c r="EC49" i="22" s="1"/>
  <c r="EC40" i="22"/>
  <c r="EC39" i="22" s="1"/>
  <c r="DU45" i="22"/>
  <c r="DU44" i="22" s="1"/>
  <c r="DU50" i="22"/>
  <c r="DU49" i="22" s="1"/>
  <c r="DU40" i="22"/>
  <c r="DU39" i="22" s="1"/>
  <c r="DM45" i="22"/>
  <c r="DM44" i="22" s="1"/>
  <c r="DM50" i="22"/>
  <c r="DM49" i="22" s="1"/>
  <c r="DM40" i="22"/>
  <c r="DM39" i="22" s="1"/>
  <c r="DE45" i="22"/>
  <c r="DE44" i="22" s="1"/>
  <c r="DE50" i="22"/>
  <c r="DE49" i="22" s="1"/>
  <c r="DE40" i="22"/>
  <c r="DE39" i="22" s="1"/>
  <c r="CW45" i="22"/>
  <c r="CW44" i="22" s="1"/>
  <c r="CW50" i="22"/>
  <c r="CW49" i="22" s="1"/>
  <c r="CW40" i="22"/>
  <c r="CW39" i="22" s="1"/>
  <c r="CO45" i="22"/>
  <c r="CO44" i="22" s="1"/>
  <c r="CO50" i="22"/>
  <c r="CO49" i="22" s="1"/>
  <c r="CO40" i="22"/>
  <c r="CO39" i="22" s="1"/>
  <c r="CG45" i="22"/>
  <c r="CG44" i="22" s="1"/>
  <c r="CG50" i="22"/>
  <c r="CG49" i="22" s="1"/>
  <c r="CG40" i="22"/>
  <c r="CG39" i="22" s="1"/>
  <c r="BY45" i="22"/>
  <c r="BY44" i="22" s="1"/>
  <c r="BY50" i="22"/>
  <c r="BY49" i="22" s="1"/>
  <c r="BY40" i="22"/>
  <c r="BY39" i="22" s="1"/>
  <c r="BQ45" i="22"/>
  <c r="BQ50" i="22"/>
  <c r="BQ40" i="22"/>
  <c r="BI45" i="22"/>
  <c r="BI44" i="22" s="1"/>
  <c r="BI50" i="22"/>
  <c r="BI49" i="22" s="1"/>
  <c r="BI40" i="22"/>
  <c r="BI39" i="22" s="1"/>
  <c r="BA45" i="22"/>
  <c r="BA44" i="22" s="1"/>
  <c r="BA50" i="22"/>
  <c r="BA49" i="22" s="1"/>
  <c r="BA40" i="22"/>
  <c r="BA39" i="22" s="1"/>
  <c r="AS45" i="22"/>
  <c r="AS44" i="22" s="1"/>
  <c r="AS50" i="22"/>
  <c r="AS49" i="22" s="1"/>
  <c r="AS40" i="22"/>
  <c r="AS39" i="22" s="1"/>
  <c r="AK45" i="22"/>
  <c r="AK44" i="22" s="1"/>
  <c r="AK50" i="22"/>
  <c r="AK49" i="22" s="1"/>
  <c r="AK40" i="22"/>
  <c r="AK39" i="22" s="1"/>
  <c r="AC45" i="22"/>
  <c r="AC44" i="22" s="1"/>
  <c r="AC50" i="22"/>
  <c r="AC49" i="22" s="1"/>
  <c r="AC40" i="22"/>
  <c r="AC39" i="22" s="1"/>
  <c r="U45" i="22"/>
  <c r="U44" i="22" s="1"/>
  <c r="U50" i="22"/>
  <c r="U49" i="22" s="1"/>
  <c r="U40" i="22"/>
  <c r="U39" i="22" s="1"/>
  <c r="M45" i="22"/>
  <c r="M44" i="22" s="1"/>
  <c r="M50" i="22"/>
  <c r="M49" i="22" s="1"/>
  <c r="M40" i="22"/>
  <c r="M39" i="22" s="1"/>
  <c r="NJ45" i="22"/>
  <c r="NJ44" i="22" s="1"/>
  <c r="NJ50" i="22"/>
  <c r="NJ49" i="22" s="1"/>
  <c r="NJ40" i="22"/>
  <c r="NJ39" i="22" s="1"/>
  <c r="KX45" i="22"/>
  <c r="KX44" i="22" s="1"/>
  <c r="KX50" i="22"/>
  <c r="KX49" i="22" s="1"/>
  <c r="KX40" i="22"/>
  <c r="KX39" i="22" s="1"/>
  <c r="IL45" i="22"/>
  <c r="IL44" i="22" s="1"/>
  <c r="IL50" i="22"/>
  <c r="IL49" i="22" s="1"/>
  <c r="IL40" i="22"/>
  <c r="IL39" i="22" s="1"/>
  <c r="FJ45" i="22"/>
  <c r="FJ44" i="22" s="1"/>
  <c r="FJ50" i="22"/>
  <c r="FJ49" i="22" s="1"/>
  <c r="FJ40" i="22"/>
  <c r="FJ39" i="22" s="1"/>
  <c r="CH45" i="22"/>
  <c r="CH44" i="22" s="1"/>
  <c r="CH50" i="22"/>
  <c r="CH49" i="22" s="1"/>
  <c r="CH40" i="22"/>
  <c r="CH39" i="22" s="1"/>
  <c r="NH45" i="22"/>
  <c r="NH44" i="22" s="1"/>
  <c r="NH50" i="22"/>
  <c r="NH49" i="22" s="1"/>
  <c r="NH40" i="22"/>
  <c r="NH39" i="22" s="1"/>
  <c r="MZ50" i="22"/>
  <c r="MZ49" i="22" s="1"/>
  <c r="MZ45" i="22"/>
  <c r="MZ44" i="22" s="1"/>
  <c r="MZ40" i="22"/>
  <c r="MZ39" i="22" s="1"/>
  <c r="MR45" i="22"/>
  <c r="MR44" i="22" s="1"/>
  <c r="MR50" i="22"/>
  <c r="MR49" i="22" s="1"/>
  <c r="MR40" i="22"/>
  <c r="MR39" i="22" s="1"/>
  <c r="MJ45" i="22"/>
  <c r="MJ44" i="22" s="1"/>
  <c r="MJ50" i="22"/>
  <c r="MJ49" i="22" s="1"/>
  <c r="MJ40" i="22"/>
  <c r="MJ39" i="22" s="1"/>
  <c r="MB50" i="22"/>
  <c r="MB49" i="22" s="1"/>
  <c r="MB45" i="22"/>
  <c r="MB44" i="22" s="1"/>
  <c r="MB40" i="22"/>
  <c r="MB39" i="22" s="1"/>
  <c r="LT45" i="22"/>
  <c r="LT44" i="22" s="1"/>
  <c r="LT50" i="22"/>
  <c r="LT49" i="22" s="1"/>
  <c r="LT40" i="22"/>
  <c r="LT39" i="22" s="1"/>
  <c r="LL45" i="22"/>
  <c r="LL44" i="22" s="1"/>
  <c r="LL50" i="22"/>
  <c r="LL49" i="22" s="1"/>
  <c r="LL40" i="22"/>
  <c r="LL39" i="22" s="1"/>
  <c r="LD45" i="22"/>
  <c r="LD44" i="22" s="1"/>
  <c r="LD50" i="22"/>
  <c r="LD49" i="22" s="1"/>
  <c r="LD40" i="22"/>
  <c r="LD39" i="22" s="1"/>
  <c r="KV45" i="22"/>
  <c r="KV44" i="22" s="1"/>
  <c r="KV50" i="22"/>
  <c r="KV49" i="22" s="1"/>
  <c r="KV40" i="22"/>
  <c r="KV39" i="22" s="1"/>
  <c r="KN50" i="22"/>
  <c r="KN49" i="22" s="1"/>
  <c r="KN45" i="22"/>
  <c r="KN44" i="22" s="1"/>
  <c r="KN40" i="22"/>
  <c r="KN39" i="22" s="1"/>
  <c r="KF45" i="22"/>
  <c r="KF44" i="22" s="1"/>
  <c r="KF50" i="22"/>
  <c r="KF49" i="22" s="1"/>
  <c r="KF40" i="22"/>
  <c r="KF39" i="22" s="1"/>
  <c r="JX45" i="22"/>
  <c r="JX44" i="22" s="1"/>
  <c r="JX50" i="22"/>
  <c r="JX49" i="22" s="1"/>
  <c r="JX40" i="22"/>
  <c r="JX39" i="22" s="1"/>
  <c r="JP50" i="22"/>
  <c r="JP49" i="22" s="1"/>
  <c r="JP45" i="22"/>
  <c r="JP44" i="22" s="1"/>
  <c r="JP40" i="22"/>
  <c r="JP39" i="22" s="1"/>
  <c r="JH45" i="22"/>
  <c r="JH44" i="22" s="1"/>
  <c r="JH50" i="22"/>
  <c r="JH49" i="22" s="1"/>
  <c r="JH40" i="22"/>
  <c r="JH39" i="22" s="1"/>
  <c r="IZ45" i="22"/>
  <c r="IZ44" i="22" s="1"/>
  <c r="IZ50" i="22"/>
  <c r="IZ49" i="22" s="1"/>
  <c r="IZ40" i="22"/>
  <c r="IZ39" i="22" s="1"/>
  <c r="IR45" i="22"/>
  <c r="IR44" i="22" s="1"/>
  <c r="IR50" i="22"/>
  <c r="IR49" i="22" s="1"/>
  <c r="IR40" i="22"/>
  <c r="IR39" i="22" s="1"/>
  <c r="IJ45" i="22"/>
  <c r="IJ44" i="22" s="1"/>
  <c r="IJ50" i="22"/>
  <c r="IJ49" i="22" s="1"/>
  <c r="IJ40" i="22"/>
  <c r="IJ39" i="22" s="1"/>
  <c r="IB50" i="22"/>
  <c r="IB49" i="22" s="1"/>
  <c r="IB45" i="22"/>
  <c r="IB44" i="22" s="1"/>
  <c r="IB40" i="22"/>
  <c r="IB39" i="22" s="1"/>
  <c r="HT45" i="22"/>
  <c r="HT44" i="22" s="1"/>
  <c r="HT50" i="22"/>
  <c r="HT49" i="22" s="1"/>
  <c r="HT40" i="22"/>
  <c r="HT39" i="22" s="1"/>
  <c r="HL45" i="22"/>
  <c r="HL44" i="22" s="1"/>
  <c r="HL50" i="22"/>
  <c r="HL49" i="22" s="1"/>
  <c r="HL40" i="22"/>
  <c r="HL39" i="22" s="1"/>
  <c r="HD45" i="22"/>
  <c r="HD44" i="22" s="1"/>
  <c r="HD50" i="22"/>
  <c r="HD49" i="22" s="1"/>
  <c r="HD40" i="22"/>
  <c r="HD39" i="22" s="1"/>
  <c r="GV50" i="22"/>
  <c r="GV49" i="22" s="1"/>
  <c r="GV45" i="22"/>
  <c r="GV44" i="22" s="1"/>
  <c r="GV40" i="22"/>
  <c r="GV39" i="22" s="1"/>
  <c r="GN45" i="22"/>
  <c r="GN44" i="22" s="1"/>
  <c r="GN50" i="22"/>
  <c r="GN49" i="22" s="1"/>
  <c r="GN40" i="22"/>
  <c r="GN39" i="22" s="1"/>
  <c r="GF45" i="22"/>
  <c r="GF44" i="22" s="1"/>
  <c r="GF50" i="22"/>
  <c r="GF49" i="22" s="1"/>
  <c r="GF40" i="22"/>
  <c r="GF39" i="22" s="1"/>
  <c r="FX45" i="22"/>
  <c r="FX44" i="22" s="1"/>
  <c r="FX50" i="22"/>
  <c r="FX49" i="22" s="1"/>
  <c r="FX40" i="22"/>
  <c r="FX39" i="22" s="1"/>
  <c r="FP50" i="22"/>
  <c r="FP49" i="22" s="1"/>
  <c r="FP45" i="22"/>
  <c r="FP44" i="22" s="1"/>
  <c r="FP40" i="22"/>
  <c r="FP39" i="22" s="1"/>
  <c r="FH45" i="22"/>
  <c r="FH44" i="22" s="1"/>
  <c r="FH50" i="22"/>
  <c r="FH49" i="22" s="1"/>
  <c r="FH40" i="22"/>
  <c r="FH39" i="22" s="1"/>
  <c r="EZ45" i="22"/>
  <c r="EZ44" i="22" s="1"/>
  <c r="EZ50" i="22"/>
  <c r="EZ49" i="22" s="1"/>
  <c r="EZ40" i="22"/>
  <c r="EZ39" i="22" s="1"/>
  <c r="ER45" i="22"/>
  <c r="ER44" i="22" s="1"/>
  <c r="ER50" i="22"/>
  <c r="ER49" i="22" s="1"/>
  <c r="ER40" i="22"/>
  <c r="ER39" i="22" s="1"/>
  <c r="EJ50" i="22"/>
  <c r="EJ49" i="22" s="1"/>
  <c r="EJ45" i="22"/>
  <c r="EJ44" i="22" s="1"/>
  <c r="EJ40" i="22"/>
  <c r="EJ39" i="22" s="1"/>
  <c r="EB45" i="22"/>
  <c r="EB44" i="22" s="1"/>
  <c r="EB50" i="22"/>
  <c r="EB49" i="22" s="1"/>
  <c r="EB40" i="22"/>
  <c r="EB39" i="22" s="1"/>
  <c r="DT45" i="22"/>
  <c r="DT44" i="22" s="1"/>
  <c r="DT50" i="22"/>
  <c r="DT49" i="22" s="1"/>
  <c r="DT40" i="22"/>
  <c r="DT39" i="22" s="1"/>
  <c r="DL45" i="22"/>
  <c r="DL44" i="22" s="1"/>
  <c r="DL50" i="22"/>
  <c r="DL49" i="22" s="1"/>
  <c r="DL40" i="22"/>
  <c r="DL39" i="22" s="1"/>
  <c r="DD50" i="22"/>
  <c r="DD49" i="22" s="1"/>
  <c r="DD45" i="22"/>
  <c r="DD44" i="22" s="1"/>
  <c r="DD40" i="22"/>
  <c r="DD39" i="22" s="1"/>
  <c r="CV45" i="22"/>
  <c r="CV50" i="22"/>
  <c r="CV40" i="22"/>
  <c r="CN45" i="22"/>
  <c r="CN44" i="22" s="1"/>
  <c r="CN50" i="22"/>
  <c r="CN49" i="22" s="1"/>
  <c r="CN40" i="22"/>
  <c r="CN39" i="22" s="1"/>
  <c r="CF45" i="22"/>
  <c r="CF44" i="22" s="1"/>
  <c r="CF50" i="22"/>
  <c r="CF49" i="22" s="1"/>
  <c r="CF40" i="22"/>
  <c r="CF39" i="22" s="1"/>
  <c r="BX50" i="22"/>
  <c r="BX49" i="22" s="1"/>
  <c r="BX45" i="22"/>
  <c r="BX44" i="22" s="1"/>
  <c r="BX40" i="22"/>
  <c r="BX39" i="22" s="1"/>
  <c r="BP45" i="22"/>
  <c r="BP44" i="22" s="1"/>
  <c r="BP50" i="22"/>
  <c r="BP49" i="22" s="1"/>
  <c r="BP40" i="22"/>
  <c r="BP39" i="22" s="1"/>
  <c r="BH45" i="22"/>
  <c r="BH44" i="22" s="1"/>
  <c r="BH50" i="22"/>
  <c r="BH49" i="22" s="1"/>
  <c r="BH40" i="22"/>
  <c r="BH39" i="22" s="1"/>
  <c r="AZ45" i="22"/>
  <c r="AZ44" i="22" s="1"/>
  <c r="AZ50" i="22"/>
  <c r="AZ49" i="22" s="1"/>
  <c r="AZ40" i="22"/>
  <c r="AZ39" i="22" s="1"/>
  <c r="AR50" i="22"/>
  <c r="AR49" i="22" s="1"/>
  <c r="AR45" i="22"/>
  <c r="AR44" i="22" s="1"/>
  <c r="AR40" i="22"/>
  <c r="AR39" i="22" s="1"/>
  <c r="AJ45" i="22"/>
  <c r="AJ44" i="22" s="1"/>
  <c r="AJ50" i="22"/>
  <c r="AJ49" i="22" s="1"/>
  <c r="AJ40" i="22"/>
  <c r="AJ39" i="22" s="1"/>
  <c r="AB45" i="22"/>
  <c r="AB44" i="22" s="1"/>
  <c r="AB50" i="22"/>
  <c r="AB49" i="22" s="1"/>
  <c r="AB40" i="22"/>
  <c r="AB39" i="22" s="1"/>
  <c r="T45" i="22"/>
  <c r="T44" i="22" s="1"/>
  <c r="T50" i="22"/>
  <c r="T49" i="22" s="1"/>
  <c r="T40" i="22"/>
  <c r="T39" i="22" s="1"/>
  <c r="L50" i="22"/>
  <c r="L49" i="22" s="1"/>
  <c r="L45" i="22"/>
  <c r="L44" i="22" s="1"/>
  <c r="L40" i="22"/>
  <c r="L39" i="22" s="1"/>
  <c r="MD40" i="22"/>
  <c r="MD39" i="22" s="1"/>
  <c r="MD45" i="22"/>
  <c r="MD44" i="22" s="1"/>
  <c r="MD50" i="22"/>
  <c r="MD49" i="22" s="1"/>
  <c r="JZ45" i="22"/>
  <c r="JZ44" i="22" s="1"/>
  <c r="JZ50" i="22"/>
  <c r="JZ49" i="22" s="1"/>
  <c r="JZ40" i="22"/>
  <c r="JZ39" i="22" s="1"/>
  <c r="ID45" i="22"/>
  <c r="ID44" i="22" s="1"/>
  <c r="ID50" i="22"/>
  <c r="ID49" i="22" s="1"/>
  <c r="ID40" i="22"/>
  <c r="ID39" i="22" s="1"/>
  <c r="GP45" i="22"/>
  <c r="GP44" i="22" s="1"/>
  <c r="GP50" i="22"/>
  <c r="GP49" i="22" s="1"/>
  <c r="GP40" i="22"/>
  <c r="GP39" i="22" s="1"/>
  <c r="ET45" i="22"/>
  <c r="ET44" i="22" s="1"/>
  <c r="ET40" i="22"/>
  <c r="ET39" i="22" s="1"/>
  <c r="ET50" i="22"/>
  <c r="ET49" i="22" s="1"/>
  <c r="DV45" i="22"/>
  <c r="DV44" i="22" s="1"/>
  <c r="DV50" i="22"/>
  <c r="DV49" i="22" s="1"/>
  <c r="DV40" i="22"/>
  <c r="DV39" i="22" s="1"/>
  <c r="BR45" i="22"/>
  <c r="BR44" i="22" s="1"/>
  <c r="BR50" i="22"/>
  <c r="BR49" i="22" s="1"/>
  <c r="BR40" i="22"/>
  <c r="BR39" i="22" s="1"/>
  <c r="V45" i="22"/>
  <c r="V44" i="22" s="1"/>
  <c r="V50" i="22"/>
  <c r="V49" i="22" s="1"/>
  <c r="V40" i="22"/>
  <c r="V39" i="22" s="1"/>
  <c r="NG45" i="22"/>
  <c r="NG44" i="22" s="1"/>
  <c r="NG50" i="22"/>
  <c r="NG49" i="22" s="1"/>
  <c r="NG40" i="22"/>
  <c r="NG39" i="22" s="1"/>
  <c r="MY45" i="22"/>
  <c r="MY44" i="22" s="1"/>
  <c r="MY50" i="22"/>
  <c r="MY49" i="22" s="1"/>
  <c r="MY40" i="22"/>
  <c r="MY39" i="22" s="1"/>
  <c r="MQ45" i="22"/>
  <c r="MQ44" i="22" s="1"/>
  <c r="MQ50" i="22"/>
  <c r="MQ49" i="22" s="1"/>
  <c r="MQ40" i="22"/>
  <c r="MQ39" i="22" s="1"/>
  <c r="MI45" i="22"/>
  <c r="MI44" i="22" s="1"/>
  <c r="MI50" i="22"/>
  <c r="MI49" i="22" s="1"/>
  <c r="MI40" i="22"/>
  <c r="MI39" i="22" s="1"/>
  <c r="MA45" i="22"/>
  <c r="MA44" i="22" s="1"/>
  <c r="MA50" i="22"/>
  <c r="MA49" i="22" s="1"/>
  <c r="MA40" i="22"/>
  <c r="MA39" i="22" s="1"/>
  <c r="LS45" i="22"/>
  <c r="LS44" i="22" s="1"/>
  <c r="LS50" i="22"/>
  <c r="LS49" i="22" s="1"/>
  <c r="LS40" i="22"/>
  <c r="LS39" i="22" s="1"/>
  <c r="LK45" i="22"/>
  <c r="LK44" i="22" s="1"/>
  <c r="LK50" i="22"/>
  <c r="LK49" i="22" s="1"/>
  <c r="LK40" i="22"/>
  <c r="LK39" i="22" s="1"/>
  <c r="LC45" i="22"/>
  <c r="LC44" i="22" s="1"/>
  <c r="LC50" i="22"/>
  <c r="LC49" i="22" s="1"/>
  <c r="LC40" i="22"/>
  <c r="LC39" i="22" s="1"/>
  <c r="KU45" i="22"/>
  <c r="KU44" i="22" s="1"/>
  <c r="KU50" i="22"/>
  <c r="KU49" i="22" s="1"/>
  <c r="KU40" i="22"/>
  <c r="KU39" i="22" s="1"/>
  <c r="KM45" i="22"/>
  <c r="KM44" i="22" s="1"/>
  <c r="KM50" i="22"/>
  <c r="KM49" i="22" s="1"/>
  <c r="KM40" i="22"/>
  <c r="KM39" i="22" s="1"/>
  <c r="KE45" i="22"/>
  <c r="KE44" i="22" s="1"/>
  <c r="KE50" i="22"/>
  <c r="KE49" i="22" s="1"/>
  <c r="KE40" i="22"/>
  <c r="KE39" i="22" s="1"/>
  <c r="JW45" i="22"/>
  <c r="JW50" i="22"/>
  <c r="JW40" i="22"/>
  <c r="JO45" i="22"/>
  <c r="JO44" i="22" s="1"/>
  <c r="JO50" i="22"/>
  <c r="JO49" i="22" s="1"/>
  <c r="JO40" i="22"/>
  <c r="JO39" i="22" s="1"/>
  <c r="JG45" i="22"/>
  <c r="JG44" i="22" s="1"/>
  <c r="JG50" i="22"/>
  <c r="JG49" i="22" s="1"/>
  <c r="JG40" i="22"/>
  <c r="JG39" i="22" s="1"/>
  <c r="IY45" i="22"/>
  <c r="IY44" i="22" s="1"/>
  <c r="IY50" i="22"/>
  <c r="IY49" i="22" s="1"/>
  <c r="IY40" i="22"/>
  <c r="IY39" i="22" s="1"/>
  <c r="IQ45" i="22"/>
  <c r="IQ44" i="22" s="1"/>
  <c r="IQ50" i="22"/>
  <c r="IQ49" i="22" s="1"/>
  <c r="IQ40" i="22"/>
  <c r="IQ39" i="22" s="1"/>
  <c r="II45" i="22"/>
  <c r="II44" i="22" s="1"/>
  <c r="II50" i="22"/>
  <c r="II49" i="22" s="1"/>
  <c r="II40" i="22"/>
  <c r="II39" i="22" s="1"/>
  <c r="IA45" i="22"/>
  <c r="IA44" i="22" s="1"/>
  <c r="IA50" i="22"/>
  <c r="IA49" i="22" s="1"/>
  <c r="IA40" i="22"/>
  <c r="IA39" i="22" s="1"/>
  <c r="HS45" i="22"/>
  <c r="HS44" i="22" s="1"/>
  <c r="HS50" i="22"/>
  <c r="HS49" i="22" s="1"/>
  <c r="HS40" i="22"/>
  <c r="HS39" i="22" s="1"/>
  <c r="HK45" i="22"/>
  <c r="HK44" i="22" s="1"/>
  <c r="HK50" i="22"/>
  <c r="HK49" i="22" s="1"/>
  <c r="HK40" i="22"/>
  <c r="HK39" i="22" s="1"/>
  <c r="HC45" i="22"/>
  <c r="HC44" i="22" s="1"/>
  <c r="HC50" i="22"/>
  <c r="HC49" i="22" s="1"/>
  <c r="HC40" i="22"/>
  <c r="HC39" i="22" s="1"/>
  <c r="GU45" i="22"/>
  <c r="GU44" i="22" s="1"/>
  <c r="GU50" i="22"/>
  <c r="GU49" i="22" s="1"/>
  <c r="GU40" i="22"/>
  <c r="GU39" i="22" s="1"/>
  <c r="GM45" i="22"/>
  <c r="GM44" i="22" s="1"/>
  <c r="GM50" i="22"/>
  <c r="GM49" i="22" s="1"/>
  <c r="GM40" i="22"/>
  <c r="GM39" i="22" s="1"/>
  <c r="GE45" i="22"/>
  <c r="GE44" i="22" s="1"/>
  <c r="GE50" i="22"/>
  <c r="GE49" i="22" s="1"/>
  <c r="GE40" i="22"/>
  <c r="GE39" i="22" s="1"/>
  <c r="FW45" i="22"/>
  <c r="FW44" i="22" s="1"/>
  <c r="FW50" i="22"/>
  <c r="FW49" i="22" s="1"/>
  <c r="FW40" i="22"/>
  <c r="FW39" i="22" s="1"/>
  <c r="FO45" i="22"/>
  <c r="FO44" i="22" s="1"/>
  <c r="FO50" i="22"/>
  <c r="FO49" i="22" s="1"/>
  <c r="FO40" i="22"/>
  <c r="FO39" i="22" s="1"/>
  <c r="FG45" i="22"/>
  <c r="FG44" i="22" s="1"/>
  <c r="FG50" i="22"/>
  <c r="FG49" i="22" s="1"/>
  <c r="FG40" i="22"/>
  <c r="FG39" i="22" s="1"/>
  <c r="EY45" i="22"/>
  <c r="EY44" i="22" s="1"/>
  <c r="EY50" i="22"/>
  <c r="EY49" i="22" s="1"/>
  <c r="EY40" i="22"/>
  <c r="EY39" i="22" s="1"/>
  <c r="EQ45" i="22"/>
  <c r="EQ44" i="22" s="1"/>
  <c r="EQ50" i="22"/>
  <c r="EQ49" i="22" s="1"/>
  <c r="EQ40" i="22"/>
  <c r="EQ39" i="22" s="1"/>
  <c r="EI45" i="22"/>
  <c r="EI44" i="22" s="1"/>
  <c r="EI50" i="22"/>
  <c r="EI49" i="22" s="1"/>
  <c r="EI40" i="22"/>
  <c r="EI39" i="22" s="1"/>
  <c r="EA45" i="22"/>
  <c r="EA44" i="22" s="1"/>
  <c r="EA50" i="22"/>
  <c r="EA49" i="22" s="1"/>
  <c r="EA40" i="22"/>
  <c r="EA39" i="22" s="1"/>
  <c r="DS45" i="22"/>
  <c r="DS44" i="22" s="1"/>
  <c r="DS50" i="22"/>
  <c r="DS49" i="22" s="1"/>
  <c r="DS40" i="22"/>
  <c r="DS39" i="22" s="1"/>
  <c r="DK45" i="22"/>
  <c r="DK44" i="22" s="1"/>
  <c r="DK50" i="22"/>
  <c r="DK49" i="22" s="1"/>
  <c r="DK40" i="22"/>
  <c r="DK39" i="22" s="1"/>
  <c r="DC45" i="22"/>
  <c r="DC44" i="22" s="1"/>
  <c r="DC50" i="22"/>
  <c r="DC49" i="22" s="1"/>
  <c r="DC40" i="22"/>
  <c r="DC39" i="22" s="1"/>
  <c r="CU45" i="22"/>
  <c r="CU44" i="22" s="1"/>
  <c r="CU50" i="22"/>
  <c r="CU49" i="22" s="1"/>
  <c r="CU40" i="22"/>
  <c r="CU39" i="22" s="1"/>
  <c r="CM45" i="22"/>
  <c r="CM44" i="22" s="1"/>
  <c r="CM50" i="22"/>
  <c r="CM49" i="22" s="1"/>
  <c r="CM40" i="22"/>
  <c r="CM39" i="22" s="1"/>
  <c r="CE45" i="22"/>
  <c r="CE44" i="22" s="1"/>
  <c r="CE50" i="22"/>
  <c r="CE49" i="22" s="1"/>
  <c r="CE40" i="22"/>
  <c r="CE39" i="22" s="1"/>
  <c r="BW45" i="22"/>
  <c r="BW44" i="22" s="1"/>
  <c r="BW50" i="22"/>
  <c r="BW49" i="22" s="1"/>
  <c r="BW40" i="22"/>
  <c r="BW39" i="22" s="1"/>
  <c r="BO45" i="22"/>
  <c r="BO44" i="22" s="1"/>
  <c r="BO50" i="22"/>
  <c r="BO49" i="22" s="1"/>
  <c r="BO40" i="22"/>
  <c r="BO39" i="22" s="1"/>
  <c r="BG45" i="22"/>
  <c r="BG44" i="22" s="1"/>
  <c r="BG50" i="22"/>
  <c r="BG49" i="22" s="1"/>
  <c r="BG40" i="22"/>
  <c r="BG39" i="22" s="1"/>
  <c r="AY45" i="22"/>
  <c r="AY44" i="22" s="1"/>
  <c r="AY50" i="22"/>
  <c r="AY49" i="22" s="1"/>
  <c r="AY40" i="22"/>
  <c r="AY39" i="22" s="1"/>
  <c r="AQ45" i="22"/>
  <c r="AQ44" i="22" s="1"/>
  <c r="AQ50" i="22"/>
  <c r="AQ49" i="22" s="1"/>
  <c r="AQ40" i="22"/>
  <c r="AQ39" i="22" s="1"/>
  <c r="AI45" i="22"/>
  <c r="AI44" i="22" s="1"/>
  <c r="AI50" i="22"/>
  <c r="AI49" i="22" s="1"/>
  <c r="AI40" i="22"/>
  <c r="AI39" i="22" s="1"/>
  <c r="AA45" i="22"/>
  <c r="AA44" i="22" s="1"/>
  <c r="AA50" i="22"/>
  <c r="AA49" i="22" s="1"/>
  <c r="AA40" i="22"/>
  <c r="AA39" i="22" s="1"/>
  <c r="S45" i="22"/>
  <c r="S44" i="22" s="1"/>
  <c r="S50" i="22"/>
  <c r="S49" i="22" s="1"/>
  <c r="S40" i="22"/>
  <c r="S39" i="22" s="1"/>
  <c r="K45" i="22"/>
  <c r="K44" i="22" s="1"/>
  <c r="K50" i="22"/>
  <c r="K49" i="22" s="1"/>
  <c r="K40" i="22"/>
  <c r="K39" i="22" s="1"/>
  <c r="LN45" i="22"/>
  <c r="LN44" i="22" s="1"/>
  <c r="LN50" i="22"/>
  <c r="LN49" i="22" s="1"/>
  <c r="LN40" i="22"/>
  <c r="LN39" i="22" s="1"/>
  <c r="GX45" i="22"/>
  <c r="GX44" i="22" s="1"/>
  <c r="GX50" i="22"/>
  <c r="GX49" i="22" s="1"/>
  <c r="GX40" i="22"/>
  <c r="GX39" i="22" s="1"/>
  <c r="BB45" i="22"/>
  <c r="BB44" i="22" s="1"/>
  <c r="BB50" i="22"/>
  <c r="BB49" i="22" s="1"/>
  <c r="BB40" i="22"/>
  <c r="BB39" i="22" s="1"/>
  <c r="MH45" i="22"/>
  <c r="MH44" i="22" s="1"/>
  <c r="MH50" i="22"/>
  <c r="MH49" i="22" s="1"/>
  <c r="MH40" i="22"/>
  <c r="MH39" i="22" s="1"/>
  <c r="LZ45" i="22"/>
  <c r="LZ44" i="22" s="1"/>
  <c r="LZ50" i="22"/>
  <c r="LZ49" i="22" s="1"/>
  <c r="LZ40" i="22"/>
  <c r="LZ39" i="22" s="1"/>
  <c r="LR45" i="22"/>
  <c r="LR44" i="22" s="1"/>
  <c r="LR50" i="22"/>
  <c r="LR49" i="22" s="1"/>
  <c r="LR40" i="22"/>
  <c r="LR39" i="22" s="1"/>
  <c r="LJ45" i="22"/>
  <c r="LJ44" i="22" s="1"/>
  <c r="LJ50" i="22"/>
  <c r="LJ49" i="22" s="1"/>
  <c r="LJ40" i="22"/>
  <c r="LJ39" i="22" s="1"/>
  <c r="LB45" i="22"/>
  <c r="LB50" i="22"/>
  <c r="LB40" i="22"/>
  <c r="KT45" i="22"/>
  <c r="KT44" i="22" s="1"/>
  <c r="KT50" i="22"/>
  <c r="KT49" i="22" s="1"/>
  <c r="KT40" i="22"/>
  <c r="KT39" i="22" s="1"/>
  <c r="KL45" i="22"/>
  <c r="KL44" i="22" s="1"/>
  <c r="KL50" i="22"/>
  <c r="KL49" i="22" s="1"/>
  <c r="KL40" i="22"/>
  <c r="KL39" i="22" s="1"/>
  <c r="KD45" i="22"/>
  <c r="KD44" i="22" s="1"/>
  <c r="KD50" i="22"/>
  <c r="KD49" i="22" s="1"/>
  <c r="KD40" i="22"/>
  <c r="KD39" i="22" s="1"/>
  <c r="JV45" i="22"/>
  <c r="JV44" i="22" s="1"/>
  <c r="JV50" i="22"/>
  <c r="JV49" i="22" s="1"/>
  <c r="JV40" i="22"/>
  <c r="JV39" i="22" s="1"/>
  <c r="JN45" i="22"/>
  <c r="JN44" i="22" s="1"/>
  <c r="JN50" i="22"/>
  <c r="JN49" i="22" s="1"/>
  <c r="JN40" i="22"/>
  <c r="JN39" i="22" s="1"/>
  <c r="JF45" i="22"/>
  <c r="JF44" i="22" s="1"/>
  <c r="JF50" i="22"/>
  <c r="JF49" i="22" s="1"/>
  <c r="JF40" i="22"/>
  <c r="JF39" i="22" s="1"/>
  <c r="IX45" i="22"/>
  <c r="IX44" i="22" s="1"/>
  <c r="IX50" i="22"/>
  <c r="IX49" i="22" s="1"/>
  <c r="IX40" i="22"/>
  <c r="IX39" i="22" s="1"/>
  <c r="IP45" i="22"/>
  <c r="IP44" i="22" s="1"/>
  <c r="IP50" i="22"/>
  <c r="IP49" i="22" s="1"/>
  <c r="IP40" i="22"/>
  <c r="IP39" i="22" s="1"/>
  <c r="IH45" i="22"/>
  <c r="IH44" i="22" s="1"/>
  <c r="IH50" i="22"/>
  <c r="IH49" i="22" s="1"/>
  <c r="IH40" i="22"/>
  <c r="IH39" i="22" s="1"/>
  <c r="HZ45" i="22"/>
  <c r="HZ44" i="22" s="1"/>
  <c r="HZ50" i="22"/>
  <c r="HZ49" i="22" s="1"/>
  <c r="HZ40" i="22"/>
  <c r="HZ39" i="22" s="1"/>
  <c r="HR45" i="22"/>
  <c r="HR44" i="22" s="1"/>
  <c r="HR50" i="22"/>
  <c r="HR49" i="22" s="1"/>
  <c r="HR40" i="22"/>
  <c r="HR39" i="22" s="1"/>
  <c r="HJ45" i="22"/>
  <c r="HJ44" i="22" s="1"/>
  <c r="HJ50" i="22"/>
  <c r="HJ49" i="22" s="1"/>
  <c r="HJ40" i="22"/>
  <c r="HJ39" i="22" s="1"/>
  <c r="HB45" i="22"/>
  <c r="HB44" i="22" s="1"/>
  <c r="HB50" i="22"/>
  <c r="HB49" i="22" s="1"/>
  <c r="HB40" i="22"/>
  <c r="HB39" i="22" s="1"/>
  <c r="GT45" i="22"/>
  <c r="GT44" i="22" s="1"/>
  <c r="GT50" i="22"/>
  <c r="GT49" i="22" s="1"/>
  <c r="GT40" i="22"/>
  <c r="GT39" i="22" s="1"/>
  <c r="GL45" i="22"/>
  <c r="GL44" i="22" s="1"/>
  <c r="GL50" i="22"/>
  <c r="GL49" i="22" s="1"/>
  <c r="GL40" i="22"/>
  <c r="GL39" i="22" s="1"/>
  <c r="GD45" i="22"/>
  <c r="GD44" i="22" s="1"/>
  <c r="GD50" i="22"/>
  <c r="GD49" i="22" s="1"/>
  <c r="GD40" i="22"/>
  <c r="GD39" i="22" s="1"/>
  <c r="FV45" i="22"/>
  <c r="FV44" i="22" s="1"/>
  <c r="FV50" i="22"/>
  <c r="FV49" i="22" s="1"/>
  <c r="FV40" i="22"/>
  <c r="FV39" i="22" s="1"/>
  <c r="FN45" i="22"/>
  <c r="FN44" i="22" s="1"/>
  <c r="FN50" i="22"/>
  <c r="FN49" i="22" s="1"/>
  <c r="FN40" i="22"/>
  <c r="FN39" i="22" s="1"/>
  <c r="FF45" i="22"/>
  <c r="FF44" i="22" s="1"/>
  <c r="FF50" i="22"/>
  <c r="FF49" i="22" s="1"/>
  <c r="FF40" i="22"/>
  <c r="FF39" i="22" s="1"/>
  <c r="EX45" i="22"/>
  <c r="EX44" i="22" s="1"/>
  <c r="EX50" i="22"/>
  <c r="EX49" i="22" s="1"/>
  <c r="EX40" i="22"/>
  <c r="EX39" i="22" s="1"/>
  <c r="EP45" i="22"/>
  <c r="EP44" i="22" s="1"/>
  <c r="EP50" i="22"/>
  <c r="EP49" i="22" s="1"/>
  <c r="EP40" i="22"/>
  <c r="EP39" i="22" s="1"/>
  <c r="EH45" i="22"/>
  <c r="EH44" i="22" s="1"/>
  <c r="EH50" i="22"/>
  <c r="EH49" i="22" s="1"/>
  <c r="EH40" i="22"/>
  <c r="EH39" i="22" s="1"/>
  <c r="DZ45" i="22"/>
  <c r="DZ50" i="22"/>
  <c r="DZ40" i="22"/>
  <c r="DR45" i="22"/>
  <c r="DR44" i="22" s="1"/>
  <c r="DR50" i="22"/>
  <c r="DR49" i="22" s="1"/>
  <c r="DR40" i="22"/>
  <c r="DR39" i="22" s="1"/>
  <c r="DJ45" i="22"/>
  <c r="DJ44" i="22" s="1"/>
  <c r="DJ50" i="22"/>
  <c r="DJ49" i="22" s="1"/>
  <c r="DJ40" i="22"/>
  <c r="DJ39" i="22" s="1"/>
  <c r="DB45" i="22"/>
  <c r="DB44" i="22" s="1"/>
  <c r="DB50" i="22"/>
  <c r="DB49" i="22" s="1"/>
  <c r="DB40" i="22"/>
  <c r="DB39" i="22" s="1"/>
  <c r="CT45" i="22"/>
  <c r="CT44" i="22" s="1"/>
  <c r="CT50" i="22"/>
  <c r="CT49" i="22" s="1"/>
  <c r="CT40" i="22"/>
  <c r="CT39" i="22" s="1"/>
  <c r="CL45" i="22"/>
  <c r="CL44" i="22" s="1"/>
  <c r="CL50" i="22"/>
  <c r="CL49" i="22" s="1"/>
  <c r="CL40" i="22"/>
  <c r="CL39" i="22" s="1"/>
  <c r="CD45" i="22"/>
  <c r="CD44" i="22" s="1"/>
  <c r="CD50" i="22"/>
  <c r="CD49" i="22" s="1"/>
  <c r="CD40" i="22"/>
  <c r="CD39" i="22" s="1"/>
  <c r="BV45" i="22"/>
  <c r="BV44" i="22" s="1"/>
  <c r="BV50" i="22"/>
  <c r="BV49" i="22" s="1"/>
  <c r="BV40" i="22"/>
  <c r="BV39" i="22" s="1"/>
  <c r="BN45" i="22"/>
  <c r="BN44" i="22" s="1"/>
  <c r="BN50" i="22"/>
  <c r="BN49" i="22" s="1"/>
  <c r="BN40" i="22"/>
  <c r="BN39" i="22" s="1"/>
  <c r="BF45" i="22"/>
  <c r="BF44" i="22" s="1"/>
  <c r="BF50" i="22"/>
  <c r="BF49" i="22" s="1"/>
  <c r="BF40" i="22"/>
  <c r="BF39" i="22" s="1"/>
  <c r="AX45" i="22"/>
  <c r="AX44" i="22" s="1"/>
  <c r="AX50" i="22"/>
  <c r="AX49" i="22" s="1"/>
  <c r="AX40" i="22"/>
  <c r="AX39" i="22" s="1"/>
  <c r="AP45" i="22"/>
  <c r="AP44" i="22" s="1"/>
  <c r="AP50" i="22"/>
  <c r="AP49" i="22" s="1"/>
  <c r="AP40" i="22"/>
  <c r="AP39" i="22" s="1"/>
  <c r="AH45" i="22"/>
  <c r="AH44" i="22" s="1"/>
  <c r="AH50" i="22"/>
  <c r="AH49" i="22" s="1"/>
  <c r="AH40" i="22"/>
  <c r="AH39" i="22" s="1"/>
  <c r="Z45" i="22"/>
  <c r="Z44" i="22" s="1"/>
  <c r="Z50" i="22"/>
  <c r="Z49" i="22" s="1"/>
  <c r="Z40" i="22"/>
  <c r="Z39" i="22" s="1"/>
  <c r="R45" i="22"/>
  <c r="R44" i="22" s="1"/>
  <c r="R50" i="22"/>
  <c r="R49" i="22" s="1"/>
  <c r="R40" i="22"/>
  <c r="R39" i="22" s="1"/>
  <c r="J40" i="22"/>
  <c r="J50" i="22"/>
  <c r="J45" i="22"/>
  <c r="ML45" i="22"/>
  <c r="ML44" i="22" s="1"/>
  <c r="ML50" i="22"/>
  <c r="ML49" i="22" s="1"/>
  <c r="ML40" i="22"/>
  <c r="ML39" i="22" s="1"/>
  <c r="KP45" i="22"/>
  <c r="KP44" i="22" s="1"/>
  <c r="KP50" i="22"/>
  <c r="KP49" i="22" s="1"/>
  <c r="KP40" i="22"/>
  <c r="KP39" i="22" s="1"/>
  <c r="JB45" i="22"/>
  <c r="JB44" i="22" s="1"/>
  <c r="JB50" i="22"/>
  <c r="JB49" i="22" s="1"/>
  <c r="JB40" i="22"/>
  <c r="JB39" i="22" s="1"/>
  <c r="HF45" i="22"/>
  <c r="HF44" i="22" s="1"/>
  <c r="HF40" i="22"/>
  <c r="HF39" i="22" s="1"/>
  <c r="HF50" i="22"/>
  <c r="HF49" i="22" s="1"/>
  <c r="FB45" i="22"/>
  <c r="FB44" i="22" s="1"/>
  <c r="FB50" i="22"/>
  <c r="FB49" i="22" s="1"/>
  <c r="FB40" i="22"/>
  <c r="FB39" i="22" s="1"/>
  <c r="CX45" i="22"/>
  <c r="CX44" i="22" s="1"/>
  <c r="CX50" i="22"/>
  <c r="CX49" i="22" s="1"/>
  <c r="CX40" i="22"/>
  <c r="CX39" i="22" s="1"/>
  <c r="AL45" i="22"/>
  <c r="AL44" i="22" s="1"/>
  <c r="AL50" i="22"/>
  <c r="AL49" i="22" s="1"/>
  <c r="AL40" i="22"/>
  <c r="AL39" i="22" s="1"/>
  <c r="MP45" i="22"/>
  <c r="MP44" i="22" s="1"/>
  <c r="MP50" i="22"/>
  <c r="MP49" i="22" s="1"/>
  <c r="MP40" i="22"/>
  <c r="MP39" i="22" s="1"/>
  <c r="NE45" i="22"/>
  <c r="NE44" i="22" s="1"/>
  <c r="NE50" i="22"/>
  <c r="NE49" i="22" s="1"/>
  <c r="NE40" i="22"/>
  <c r="NE39" i="22" s="1"/>
  <c r="MW45" i="22"/>
  <c r="MW44" i="22" s="1"/>
  <c r="MW50" i="22"/>
  <c r="MW49" i="22" s="1"/>
  <c r="MW40" i="22"/>
  <c r="MW39" i="22" s="1"/>
  <c r="MO45" i="22"/>
  <c r="MO44" i="22" s="1"/>
  <c r="MO50" i="22"/>
  <c r="MO49" i="22" s="1"/>
  <c r="MO40" i="22"/>
  <c r="MO39" i="22" s="1"/>
  <c r="MG45" i="22"/>
  <c r="MG44" i="22" s="1"/>
  <c r="MG50" i="22"/>
  <c r="MG49" i="22" s="1"/>
  <c r="MG40" i="22"/>
  <c r="MG39" i="22" s="1"/>
  <c r="LY45" i="22"/>
  <c r="LY44" i="22" s="1"/>
  <c r="LY50" i="22"/>
  <c r="LY49" i="22" s="1"/>
  <c r="LY40" i="22"/>
  <c r="LY39" i="22" s="1"/>
  <c r="LQ45" i="22"/>
  <c r="LQ44" i="22" s="1"/>
  <c r="LQ50" i="22"/>
  <c r="LQ49" i="22" s="1"/>
  <c r="LQ40" i="22"/>
  <c r="LQ39" i="22" s="1"/>
  <c r="LI45" i="22"/>
  <c r="LI44" i="22" s="1"/>
  <c r="LI50" i="22"/>
  <c r="LI49" i="22" s="1"/>
  <c r="LI40" i="22"/>
  <c r="LI39" i="22" s="1"/>
  <c r="LA45" i="22"/>
  <c r="LA44" i="22" s="1"/>
  <c r="LA50" i="22"/>
  <c r="LA49" i="22" s="1"/>
  <c r="LA40" i="22"/>
  <c r="LA39" i="22" s="1"/>
  <c r="KS45" i="22"/>
  <c r="KS44" i="22" s="1"/>
  <c r="KS50" i="22"/>
  <c r="KS49" i="22" s="1"/>
  <c r="KS40" i="22"/>
  <c r="KS39" i="22" s="1"/>
  <c r="KK45" i="22"/>
  <c r="KK44" i="22" s="1"/>
  <c r="KK50" i="22"/>
  <c r="KK49" i="22" s="1"/>
  <c r="KK40" i="22"/>
  <c r="KK39" i="22" s="1"/>
  <c r="KC45" i="22"/>
  <c r="KC44" i="22" s="1"/>
  <c r="KC50" i="22"/>
  <c r="KC49" i="22" s="1"/>
  <c r="KC40" i="22"/>
  <c r="KC39" i="22" s="1"/>
  <c r="JU45" i="22"/>
  <c r="JU44" i="22" s="1"/>
  <c r="JU50" i="22"/>
  <c r="JU49" i="22" s="1"/>
  <c r="JU40" i="22"/>
  <c r="JU39" i="22" s="1"/>
  <c r="JM45" i="22"/>
  <c r="JM44" i="22" s="1"/>
  <c r="JM50" i="22"/>
  <c r="JM49" i="22" s="1"/>
  <c r="JM40" i="22"/>
  <c r="JM39" i="22" s="1"/>
  <c r="JE45" i="22"/>
  <c r="JE44" i="22" s="1"/>
  <c r="JE50" i="22"/>
  <c r="JE49" i="22" s="1"/>
  <c r="JE40" i="22"/>
  <c r="JE39" i="22" s="1"/>
  <c r="IW45" i="22"/>
  <c r="IW44" i="22" s="1"/>
  <c r="IW50" i="22"/>
  <c r="IW49" i="22" s="1"/>
  <c r="IW40" i="22"/>
  <c r="IW39" i="22" s="1"/>
  <c r="IO45" i="22"/>
  <c r="IO44" i="22" s="1"/>
  <c r="IO50" i="22"/>
  <c r="IO49" i="22" s="1"/>
  <c r="IO40" i="22"/>
  <c r="IO39" i="22" s="1"/>
  <c r="IG45" i="22"/>
  <c r="IG44" i="22" s="1"/>
  <c r="IG50" i="22"/>
  <c r="IG49" i="22" s="1"/>
  <c r="IG40" i="22"/>
  <c r="IG39" i="22" s="1"/>
  <c r="HY45" i="22"/>
  <c r="HY44" i="22" s="1"/>
  <c r="HY50" i="22"/>
  <c r="HY49" i="22" s="1"/>
  <c r="HY40" i="22"/>
  <c r="HY39" i="22" s="1"/>
  <c r="HQ45" i="22"/>
  <c r="HQ44" i="22" s="1"/>
  <c r="HQ50" i="22"/>
  <c r="HQ49" i="22" s="1"/>
  <c r="HQ40" i="22"/>
  <c r="HQ39" i="22" s="1"/>
  <c r="HI45" i="22"/>
  <c r="HI44" i="22" s="1"/>
  <c r="HI50" i="22"/>
  <c r="HI49" i="22" s="1"/>
  <c r="HI40" i="22"/>
  <c r="HI39" i="22" s="1"/>
  <c r="HA45" i="22"/>
  <c r="HA44" i="22" s="1"/>
  <c r="HA50" i="22"/>
  <c r="HA49" i="22" s="1"/>
  <c r="HA40" i="22"/>
  <c r="HA39" i="22" s="1"/>
  <c r="GS45" i="22"/>
  <c r="GS44" i="22" s="1"/>
  <c r="GS50" i="22"/>
  <c r="GS49" i="22" s="1"/>
  <c r="GS40" i="22"/>
  <c r="GS39" i="22" s="1"/>
  <c r="GK45" i="22"/>
  <c r="GK44" i="22" s="1"/>
  <c r="GK50" i="22"/>
  <c r="GK49" i="22" s="1"/>
  <c r="GK40" i="22"/>
  <c r="GK39" i="22" s="1"/>
  <c r="GC45" i="22"/>
  <c r="GC44" i="22" s="1"/>
  <c r="GC50" i="22"/>
  <c r="GC49" i="22" s="1"/>
  <c r="GC40" i="22"/>
  <c r="GC39" i="22" s="1"/>
  <c r="FU45" i="22"/>
  <c r="FU44" i="22" s="1"/>
  <c r="FU50" i="22"/>
  <c r="FU49" i="22" s="1"/>
  <c r="FU40" i="22"/>
  <c r="FU39" i="22" s="1"/>
  <c r="FM45" i="22"/>
  <c r="FM44" i="22" s="1"/>
  <c r="FM50" i="22"/>
  <c r="FM49" i="22" s="1"/>
  <c r="FM40" i="22"/>
  <c r="FM39" i="22" s="1"/>
  <c r="FE45" i="22"/>
  <c r="FE50" i="22"/>
  <c r="FE40" i="22"/>
  <c r="EW45" i="22"/>
  <c r="EW44" i="22" s="1"/>
  <c r="EW50" i="22"/>
  <c r="EW49" i="22" s="1"/>
  <c r="EW40" i="22"/>
  <c r="EW39" i="22" s="1"/>
  <c r="EO45" i="22"/>
  <c r="EO44" i="22" s="1"/>
  <c r="EO50" i="22"/>
  <c r="EO49" i="22" s="1"/>
  <c r="EO40" i="22"/>
  <c r="EO39" i="22" s="1"/>
  <c r="EG45" i="22"/>
  <c r="EG44" i="22" s="1"/>
  <c r="EG50" i="22"/>
  <c r="EG49" i="22" s="1"/>
  <c r="EG40" i="22"/>
  <c r="EG39" i="22" s="1"/>
  <c r="DY45" i="22"/>
  <c r="DY44" i="22" s="1"/>
  <c r="DY50" i="22"/>
  <c r="DY49" i="22" s="1"/>
  <c r="DY40" i="22"/>
  <c r="DY39" i="22" s="1"/>
  <c r="DQ45" i="22"/>
  <c r="DQ44" i="22" s="1"/>
  <c r="DQ50" i="22"/>
  <c r="DQ49" i="22" s="1"/>
  <c r="DQ40" i="22"/>
  <c r="DQ39" i="22" s="1"/>
  <c r="DI45" i="22"/>
  <c r="DI44" i="22" s="1"/>
  <c r="DI50" i="22"/>
  <c r="DI49" i="22" s="1"/>
  <c r="DI40" i="22"/>
  <c r="DI39" i="22" s="1"/>
  <c r="DA45" i="22"/>
  <c r="DA44" i="22" s="1"/>
  <c r="DA50" i="22"/>
  <c r="DA49" i="22" s="1"/>
  <c r="DA40" i="22"/>
  <c r="DA39" i="22" s="1"/>
  <c r="CS45" i="22"/>
  <c r="CS44" i="22" s="1"/>
  <c r="CS50" i="22"/>
  <c r="CS49" i="22" s="1"/>
  <c r="CS40" i="22"/>
  <c r="CS39" i="22" s="1"/>
  <c r="CK45" i="22"/>
  <c r="CK44" i="22" s="1"/>
  <c r="CK50" i="22"/>
  <c r="CK49" i="22" s="1"/>
  <c r="CK40" i="22"/>
  <c r="CK39" i="22" s="1"/>
  <c r="CC45" i="22"/>
  <c r="CC44" i="22" s="1"/>
  <c r="CC50" i="22"/>
  <c r="CC49" i="22" s="1"/>
  <c r="CC40" i="22"/>
  <c r="CC39" i="22" s="1"/>
  <c r="BU45" i="22"/>
  <c r="BU44" i="22" s="1"/>
  <c r="BU50" i="22"/>
  <c r="BU49" i="22" s="1"/>
  <c r="BU40" i="22"/>
  <c r="BU39" i="22" s="1"/>
  <c r="BM45" i="22"/>
  <c r="BM44" i="22" s="1"/>
  <c r="BM50" i="22"/>
  <c r="BM49" i="22" s="1"/>
  <c r="BM40" i="22"/>
  <c r="BM39" i="22" s="1"/>
  <c r="BE45" i="22"/>
  <c r="BE44" i="22" s="1"/>
  <c r="BE50" i="22"/>
  <c r="BE49" i="22" s="1"/>
  <c r="BE40" i="22"/>
  <c r="BE39" i="22" s="1"/>
  <c r="AW45" i="22"/>
  <c r="AW44" i="22" s="1"/>
  <c r="AW50" i="22"/>
  <c r="AW49" i="22" s="1"/>
  <c r="AW40" i="22"/>
  <c r="AW39" i="22" s="1"/>
  <c r="AO45" i="22"/>
  <c r="AO50" i="22"/>
  <c r="AO40" i="22"/>
  <c r="AG45" i="22"/>
  <c r="AG44" i="22" s="1"/>
  <c r="AG50" i="22"/>
  <c r="AG49" i="22" s="1"/>
  <c r="AG40" i="22"/>
  <c r="AG39" i="22" s="1"/>
  <c r="Y45" i="22"/>
  <c r="Y44" i="22" s="1"/>
  <c r="Y50" i="22"/>
  <c r="Y49" i="22" s="1"/>
  <c r="Y40" i="22"/>
  <c r="Y39" i="22" s="1"/>
  <c r="Q45" i="22"/>
  <c r="Q44" i="22" s="1"/>
  <c r="Q50" i="22"/>
  <c r="Q49" i="22" s="1"/>
  <c r="Q40" i="22"/>
  <c r="Q39" i="22" s="1"/>
  <c r="MT45" i="22"/>
  <c r="MT44" i="22" s="1"/>
  <c r="MT50" i="22"/>
  <c r="MT49" i="22" s="1"/>
  <c r="MT40" i="22"/>
  <c r="MT39" i="22" s="1"/>
  <c r="KH45" i="22"/>
  <c r="KH44" i="22" s="1"/>
  <c r="KH50" i="22"/>
  <c r="KH49" i="22" s="1"/>
  <c r="KH40" i="22"/>
  <c r="KH39" i="22" s="1"/>
  <c r="JJ45" i="22"/>
  <c r="JJ44" i="22" s="1"/>
  <c r="JJ50" i="22"/>
  <c r="JJ49" i="22" s="1"/>
  <c r="JJ40" i="22"/>
  <c r="JJ39" i="22" s="1"/>
  <c r="HN45" i="22"/>
  <c r="HN50" i="22"/>
  <c r="HN40" i="22"/>
  <c r="FR45" i="22"/>
  <c r="FR44" i="22" s="1"/>
  <c r="FR40" i="22"/>
  <c r="FR39" i="22" s="1"/>
  <c r="FR50" i="22"/>
  <c r="FR49" i="22" s="1"/>
  <c r="DF45" i="22"/>
  <c r="DF44" i="22" s="1"/>
  <c r="DF40" i="22"/>
  <c r="DF39" i="22" s="1"/>
  <c r="DF50" i="22"/>
  <c r="DF49" i="22" s="1"/>
  <c r="AT45" i="22"/>
  <c r="AT44" i="22" s="1"/>
  <c r="AT50" i="22"/>
  <c r="AT49" i="22" s="1"/>
  <c r="AT40" i="22"/>
  <c r="AT39" i="22" s="1"/>
  <c r="MX45" i="22"/>
  <c r="MX44" i="22" s="1"/>
  <c r="MX50" i="22"/>
  <c r="MX49" i="22" s="1"/>
  <c r="MX40" i="22"/>
  <c r="MX39" i="22" s="1"/>
  <c r="ND45" i="22"/>
  <c r="ND44" i="22" s="1"/>
  <c r="ND50" i="22"/>
  <c r="ND49" i="22" s="1"/>
  <c r="ND40" i="22"/>
  <c r="ND39" i="22" s="1"/>
  <c r="MV50" i="22"/>
  <c r="MV49" i="22" s="1"/>
  <c r="MV45" i="22"/>
  <c r="MV44" i="22" s="1"/>
  <c r="MV40" i="22"/>
  <c r="MV39" i="22" s="1"/>
  <c r="MN50" i="22"/>
  <c r="MN49" i="22" s="1"/>
  <c r="MN45" i="22"/>
  <c r="MN44" i="22" s="1"/>
  <c r="MN40" i="22"/>
  <c r="MN39" i="22" s="1"/>
  <c r="MF45" i="22"/>
  <c r="MF50" i="22"/>
  <c r="MF40" i="22"/>
  <c r="LX50" i="22"/>
  <c r="LX49" i="22" s="1"/>
  <c r="LX45" i="22"/>
  <c r="LX44" i="22" s="1"/>
  <c r="LX40" i="22"/>
  <c r="LX39" i="22" s="1"/>
  <c r="LP50" i="22"/>
  <c r="LP49" i="22" s="1"/>
  <c r="LP45" i="22"/>
  <c r="LP44" i="22" s="1"/>
  <c r="LP40" i="22"/>
  <c r="LP39" i="22" s="1"/>
  <c r="LH50" i="22"/>
  <c r="LH49" i="22" s="1"/>
  <c r="LH45" i="22"/>
  <c r="LH44" i="22" s="1"/>
  <c r="LH40" i="22"/>
  <c r="LH39" i="22" s="1"/>
  <c r="KZ50" i="22"/>
  <c r="KZ49" i="22" s="1"/>
  <c r="KZ45" i="22"/>
  <c r="KZ44" i="22" s="1"/>
  <c r="KZ40" i="22"/>
  <c r="KZ39" i="22" s="1"/>
  <c r="KR45" i="22"/>
  <c r="KR44" i="22" s="1"/>
  <c r="KR50" i="22"/>
  <c r="KR49" i="22" s="1"/>
  <c r="KR40" i="22"/>
  <c r="KR39" i="22" s="1"/>
  <c r="KJ50" i="22"/>
  <c r="KJ49" i="22" s="1"/>
  <c r="KJ45" i="22"/>
  <c r="KJ44" i="22" s="1"/>
  <c r="KJ40" i="22"/>
  <c r="KJ39" i="22" s="1"/>
  <c r="KB50" i="22"/>
  <c r="KB49" i="22" s="1"/>
  <c r="KB45" i="22"/>
  <c r="KB44" i="22" s="1"/>
  <c r="KB40" i="22"/>
  <c r="KB39" i="22" s="1"/>
  <c r="JT45" i="22"/>
  <c r="JT44" i="22" s="1"/>
  <c r="JT50" i="22"/>
  <c r="JT49" i="22" s="1"/>
  <c r="JT40" i="22"/>
  <c r="JT39" i="22" s="1"/>
  <c r="JL50" i="22"/>
  <c r="JL49" i="22" s="1"/>
  <c r="JL45" i="22"/>
  <c r="JL44" i="22" s="1"/>
  <c r="JL40" i="22"/>
  <c r="JL39" i="22" s="1"/>
  <c r="JD50" i="22"/>
  <c r="JD49" i="22" s="1"/>
  <c r="JD45" i="22"/>
  <c r="JD44" i="22" s="1"/>
  <c r="JD40" i="22"/>
  <c r="JD39" i="22" s="1"/>
  <c r="IV50" i="22"/>
  <c r="IV49" i="22" s="1"/>
  <c r="IV45" i="22"/>
  <c r="IV44" i="22" s="1"/>
  <c r="IV40" i="22"/>
  <c r="IV39" i="22" s="1"/>
  <c r="IN50" i="22"/>
  <c r="IN49" i="22" s="1"/>
  <c r="IN45" i="22"/>
  <c r="IN44" i="22" s="1"/>
  <c r="IN40" i="22"/>
  <c r="IN39" i="22" s="1"/>
  <c r="IF45" i="22"/>
  <c r="IF44" i="22" s="1"/>
  <c r="IF50" i="22"/>
  <c r="IF49" i="22" s="1"/>
  <c r="IF40" i="22"/>
  <c r="IF39" i="22" s="1"/>
  <c r="HX50" i="22"/>
  <c r="HX49" i="22" s="1"/>
  <c r="HX45" i="22"/>
  <c r="HX44" i="22" s="1"/>
  <c r="HX40" i="22"/>
  <c r="HX39" i="22" s="1"/>
  <c r="HP50" i="22"/>
  <c r="HP49" i="22" s="1"/>
  <c r="HP45" i="22"/>
  <c r="HP44" i="22" s="1"/>
  <c r="HP40" i="22"/>
  <c r="HP39" i="22" s="1"/>
  <c r="HH45" i="22"/>
  <c r="HH44" i="22" s="1"/>
  <c r="HH50" i="22"/>
  <c r="HH49" i="22" s="1"/>
  <c r="HH40" i="22"/>
  <c r="HH39" i="22" s="1"/>
  <c r="GZ50" i="22"/>
  <c r="GZ49" i="22" s="1"/>
  <c r="GZ45" i="22"/>
  <c r="GZ44" i="22" s="1"/>
  <c r="GZ40" i="22"/>
  <c r="GZ39" i="22" s="1"/>
  <c r="GR50" i="22"/>
  <c r="GR49" i="22" s="1"/>
  <c r="GR45" i="22"/>
  <c r="GR44" i="22" s="1"/>
  <c r="GR40" i="22"/>
  <c r="GR39" i="22" s="1"/>
  <c r="GJ50" i="22"/>
  <c r="GJ49" i="22" s="1"/>
  <c r="GJ45" i="22"/>
  <c r="GJ44" i="22" s="1"/>
  <c r="GJ40" i="22"/>
  <c r="GJ39" i="22" s="1"/>
  <c r="GB45" i="22"/>
  <c r="GB44" i="22" s="1"/>
  <c r="GB50" i="22"/>
  <c r="GB49" i="22" s="1"/>
  <c r="GB40" i="22"/>
  <c r="GB39" i="22" s="1"/>
  <c r="FT50" i="22"/>
  <c r="FT49" i="22" s="1"/>
  <c r="FT45" i="22"/>
  <c r="FT44" i="22" s="1"/>
  <c r="FT40" i="22"/>
  <c r="FT39" i="22" s="1"/>
  <c r="FL50" i="22"/>
  <c r="FL49" i="22" s="1"/>
  <c r="FL45" i="22"/>
  <c r="FL44" i="22" s="1"/>
  <c r="FL40" i="22"/>
  <c r="FL39" i="22" s="1"/>
  <c r="FD50" i="22"/>
  <c r="FD49" i="22" s="1"/>
  <c r="FD45" i="22"/>
  <c r="FD44" i="22" s="1"/>
  <c r="FD40" i="22"/>
  <c r="FD39" i="22" s="1"/>
  <c r="EV45" i="22"/>
  <c r="EV44" i="22" s="1"/>
  <c r="EV50" i="22"/>
  <c r="EV49" i="22" s="1"/>
  <c r="EV40" i="22"/>
  <c r="EV39" i="22" s="1"/>
  <c r="EN50" i="22"/>
  <c r="EN49" i="22" s="1"/>
  <c r="EN40" i="22"/>
  <c r="EN39" i="22" s="1"/>
  <c r="EN45" i="22"/>
  <c r="EN44" i="22" s="1"/>
  <c r="EF50" i="22"/>
  <c r="EF49" i="22" s="1"/>
  <c r="EF45" i="22"/>
  <c r="EF44" i="22" s="1"/>
  <c r="EF40" i="22"/>
  <c r="EF39" i="22" s="1"/>
  <c r="DX50" i="22"/>
  <c r="DX49" i="22" s="1"/>
  <c r="DX45" i="22"/>
  <c r="DX44" i="22" s="1"/>
  <c r="DX40" i="22"/>
  <c r="DX39" i="22" s="1"/>
  <c r="DP45" i="22"/>
  <c r="DP44" i="22" s="1"/>
  <c r="DP50" i="22"/>
  <c r="DP49" i="22" s="1"/>
  <c r="DP40" i="22"/>
  <c r="DP39" i="22" s="1"/>
  <c r="DH50" i="22"/>
  <c r="DH49" i="22" s="1"/>
  <c r="DH45" i="22"/>
  <c r="DH44" i="22" s="1"/>
  <c r="DH40" i="22"/>
  <c r="DH39" i="22" s="1"/>
  <c r="CZ50" i="22"/>
  <c r="CZ49" i="22" s="1"/>
  <c r="CZ45" i="22"/>
  <c r="CZ44" i="22" s="1"/>
  <c r="CZ40" i="22"/>
  <c r="CZ39" i="22" s="1"/>
  <c r="CR50" i="22"/>
  <c r="CR49" i="22" s="1"/>
  <c r="CR45" i="22"/>
  <c r="CR44" i="22" s="1"/>
  <c r="CR40" i="22"/>
  <c r="CR39" i="22" s="1"/>
  <c r="CJ45" i="22"/>
  <c r="CJ44" i="22" s="1"/>
  <c r="CJ50" i="22"/>
  <c r="CJ49" i="22" s="1"/>
  <c r="CJ40" i="22"/>
  <c r="CJ39" i="22" s="1"/>
  <c r="CB50" i="22"/>
  <c r="CB49" i="22" s="1"/>
  <c r="CB45" i="22"/>
  <c r="CB44" i="22" s="1"/>
  <c r="CB40" i="22"/>
  <c r="CB39" i="22" s="1"/>
  <c r="BT50" i="22"/>
  <c r="BT49" i="22" s="1"/>
  <c r="BT45" i="22"/>
  <c r="BT44" i="22" s="1"/>
  <c r="BT40" i="22"/>
  <c r="BT39" i="22" s="1"/>
  <c r="BL50" i="22"/>
  <c r="BL49" i="22" s="1"/>
  <c r="BL45" i="22"/>
  <c r="BL44" i="22" s="1"/>
  <c r="BL40" i="22"/>
  <c r="BL39" i="22" s="1"/>
  <c r="BD45" i="22"/>
  <c r="BD44" i="22" s="1"/>
  <c r="BD50" i="22"/>
  <c r="BD49" i="22" s="1"/>
  <c r="BD40" i="22"/>
  <c r="BD39" i="22" s="1"/>
  <c r="AV50" i="22"/>
  <c r="AV49" i="22" s="1"/>
  <c r="AV45" i="22"/>
  <c r="AV44" i="22" s="1"/>
  <c r="AV40" i="22"/>
  <c r="AV39" i="22" s="1"/>
  <c r="AN50" i="22"/>
  <c r="AN49" i="22" s="1"/>
  <c r="AN45" i="22"/>
  <c r="AN44" i="22" s="1"/>
  <c r="AN40" i="22"/>
  <c r="AN39" i="22" s="1"/>
  <c r="AF50" i="22"/>
  <c r="AF49" i="22" s="1"/>
  <c r="AF45" i="22"/>
  <c r="AF44" i="22" s="1"/>
  <c r="AF40" i="22"/>
  <c r="AF39" i="22" s="1"/>
  <c r="X45" i="22"/>
  <c r="X44" i="22" s="1"/>
  <c r="X50" i="22"/>
  <c r="X49" i="22" s="1"/>
  <c r="X40" i="22"/>
  <c r="X39" i="22" s="1"/>
  <c r="P50" i="22"/>
  <c r="P49" i="22" s="1"/>
  <c r="P40" i="22"/>
  <c r="P39" i="22" s="1"/>
  <c r="P45" i="22"/>
  <c r="P44" i="22" s="1"/>
  <c r="NB45" i="22"/>
  <c r="NB44" i="22" s="1"/>
  <c r="NB40" i="22"/>
  <c r="NB39" i="22" s="1"/>
  <c r="NB50" i="22"/>
  <c r="NB49" i="22" s="1"/>
  <c r="LF45" i="22"/>
  <c r="LF44" i="22" s="1"/>
  <c r="LF50" i="22"/>
  <c r="LF49" i="22" s="1"/>
  <c r="LF40" i="22"/>
  <c r="LF39" i="22" s="1"/>
  <c r="IT45" i="22"/>
  <c r="IT44" i="22" s="1"/>
  <c r="IT50" i="22"/>
  <c r="IT49" i="22" s="1"/>
  <c r="IT40" i="22"/>
  <c r="IT39" i="22" s="1"/>
  <c r="GH45" i="22"/>
  <c r="GH44" i="22" s="1"/>
  <c r="GH50" i="22"/>
  <c r="GH49" i="22" s="1"/>
  <c r="GH40" i="22"/>
  <c r="GH39" i="22" s="1"/>
  <c r="ED45" i="22"/>
  <c r="ED44" i="22" s="1"/>
  <c r="ED50" i="22"/>
  <c r="ED49" i="22" s="1"/>
  <c r="ED40" i="22"/>
  <c r="ED39" i="22" s="1"/>
  <c r="CP45" i="22"/>
  <c r="CP44" i="22" s="1"/>
  <c r="CP50" i="22"/>
  <c r="CP49" i="22" s="1"/>
  <c r="CP40" i="22"/>
  <c r="CP39" i="22" s="1"/>
  <c r="BJ45" i="22"/>
  <c r="BJ44" i="22" s="1"/>
  <c r="BJ50" i="22"/>
  <c r="BJ49" i="22" s="1"/>
  <c r="BJ40" i="22"/>
  <c r="BJ39" i="22" s="1"/>
  <c r="AD45" i="22"/>
  <c r="AD44" i="22" s="1"/>
  <c r="AD50" i="22"/>
  <c r="AD49" i="22" s="1"/>
  <c r="AD40" i="22"/>
  <c r="AD39" i="22" s="1"/>
  <c r="NF45" i="22"/>
  <c r="NF44" i="22" s="1"/>
  <c r="NF50" i="22"/>
  <c r="NF49" i="22" s="1"/>
  <c r="NF40" i="22"/>
  <c r="NF39" i="22" s="1"/>
  <c r="NC45" i="22"/>
  <c r="NC44" i="22" s="1"/>
  <c r="NC50" i="22"/>
  <c r="NC49" i="22" s="1"/>
  <c r="NC40" i="22"/>
  <c r="NC39" i="22" s="1"/>
  <c r="MU45" i="22"/>
  <c r="MU44" i="22" s="1"/>
  <c r="MU50" i="22"/>
  <c r="MU49" i="22" s="1"/>
  <c r="MU40" i="22"/>
  <c r="MU39" i="22" s="1"/>
  <c r="MM45" i="22"/>
  <c r="MM44" i="22" s="1"/>
  <c r="MM50" i="22"/>
  <c r="MM49" i="22" s="1"/>
  <c r="MM40" i="22"/>
  <c r="MM39" i="22" s="1"/>
  <c r="ME45" i="22"/>
  <c r="ME44" i="22" s="1"/>
  <c r="ME50" i="22"/>
  <c r="ME49" i="22" s="1"/>
  <c r="ME40" i="22"/>
  <c r="ME39" i="22" s="1"/>
  <c r="LW45" i="22"/>
  <c r="LW44" i="22" s="1"/>
  <c r="LW50" i="22"/>
  <c r="LW49" i="22" s="1"/>
  <c r="LW40" i="22"/>
  <c r="LW39" i="22" s="1"/>
  <c r="LO45" i="22"/>
  <c r="LO44" i="22" s="1"/>
  <c r="LO50" i="22"/>
  <c r="LO49" i="22" s="1"/>
  <c r="LO40" i="22"/>
  <c r="LO39" i="22" s="1"/>
  <c r="LG45" i="22"/>
  <c r="LG44" i="22" s="1"/>
  <c r="LG50" i="22"/>
  <c r="LG49" i="22" s="1"/>
  <c r="LG40" i="22"/>
  <c r="LG39" i="22" s="1"/>
  <c r="KY45" i="22"/>
  <c r="KY44" i="22" s="1"/>
  <c r="KY50" i="22"/>
  <c r="KY49" i="22" s="1"/>
  <c r="KY40" i="22"/>
  <c r="KY39" i="22" s="1"/>
  <c r="KQ45" i="22"/>
  <c r="KQ44" i="22" s="1"/>
  <c r="KQ50" i="22"/>
  <c r="KQ49" i="22" s="1"/>
  <c r="KQ40" i="22"/>
  <c r="KQ39" i="22" s="1"/>
  <c r="KI45" i="22"/>
  <c r="KI44" i="22" s="1"/>
  <c r="KI50" i="22"/>
  <c r="KI49" i="22" s="1"/>
  <c r="KI40" i="22"/>
  <c r="KI39" i="22" s="1"/>
  <c r="KA45" i="22"/>
  <c r="KA44" i="22" s="1"/>
  <c r="KA50" i="22"/>
  <c r="KA49" i="22" s="1"/>
  <c r="KA40" i="22"/>
  <c r="KA39" i="22" s="1"/>
  <c r="JS45" i="22"/>
  <c r="JS44" i="22" s="1"/>
  <c r="JS50" i="22"/>
  <c r="JS49" i="22" s="1"/>
  <c r="JS40" i="22"/>
  <c r="JS39" i="22" s="1"/>
  <c r="JK45" i="22"/>
  <c r="JK44" i="22" s="1"/>
  <c r="JK50" i="22"/>
  <c r="JK49" i="22" s="1"/>
  <c r="JK40" i="22"/>
  <c r="JK39" i="22" s="1"/>
  <c r="JC45" i="22"/>
  <c r="JC44" i="22" s="1"/>
  <c r="JC50" i="22"/>
  <c r="JC49" i="22" s="1"/>
  <c r="JC40" i="22"/>
  <c r="JC39" i="22" s="1"/>
  <c r="IU45" i="22"/>
  <c r="IU44" i="22" s="1"/>
  <c r="IU50" i="22"/>
  <c r="IU49" i="22" s="1"/>
  <c r="IU40" i="22"/>
  <c r="IU39" i="22" s="1"/>
  <c r="IM45" i="22"/>
  <c r="IM44" i="22" s="1"/>
  <c r="IM50" i="22"/>
  <c r="IM49" i="22" s="1"/>
  <c r="IM40" i="22"/>
  <c r="IM39" i="22" s="1"/>
  <c r="IE45" i="22"/>
  <c r="IE44" i="22" s="1"/>
  <c r="IE50" i="22"/>
  <c r="IE49" i="22" s="1"/>
  <c r="IE40" i="22"/>
  <c r="IE39" i="22" s="1"/>
  <c r="HW45" i="22"/>
  <c r="HW44" i="22" s="1"/>
  <c r="HW50" i="22"/>
  <c r="HW49" i="22" s="1"/>
  <c r="HW40" i="22"/>
  <c r="HW39" i="22" s="1"/>
  <c r="HO45" i="22"/>
  <c r="HO44" i="22" s="1"/>
  <c r="HO50" i="22"/>
  <c r="HO49" i="22" s="1"/>
  <c r="HO40" i="22"/>
  <c r="HO39" i="22" s="1"/>
  <c r="HG45" i="22"/>
  <c r="HG44" i="22" s="1"/>
  <c r="HG50" i="22"/>
  <c r="HG49" i="22" s="1"/>
  <c r="HG40" i="22"/>
  <c r="HG39" i="22" s="1"/>
  <c r="GY45" i="22"/>
  <c r="GY44" i="22" s="1"/>
  <c r="GY50" i="22"/>
  <c r="GY49" i="22" s="1"/>
  <c r="GY40" i="22"/>
  <c r="GY39" i="22" s="1"/>
  <c r="GQ45" i="22"/>
  <c r="GQ44" i="22" s="1"/>
  <c r="GQ50" i="22"/>
  <c r="GQ49" i="22" s="1"/>
  <c r="GQ40" i="22"/>
  <c r="GQ39" i="22" s="1"/>
  <c r="GI45" i="22"/>
  <c r="GI50" i="22"/>
  <c r="GI40" i="22"/>
  <c r="GA45" i="22"/>
  <c r="GA44" i="22" s="1"/>
  <c r="GA50" i="22"/>
  <c r="GA49" i="22" s="1"/>
  <c r="GA40" i="22"/>
  <c r="GA39" i="22" s="1"/>
  <c r="FS45" i="22"/>
  <c r="FS44" i="22" s="1"/>
  <c r="FS50" i="22"/>
  <c r="FS49" i="22" s="1"/>
  <c r="FS40" i="22"/>
  <c r="FS39" i="22" s="1"/>
  <c r="FK45" i="22"/>
  <c r="FK44" i="22" s="1"/>
  <c r="FK50" i="22"/>
  <c r="FK49" i="22" s="1"/>
  <c r="FK40" i="22"/>
  <c r="FK39" i="22" s="1"/>
  <c r="FC45" i="22"/>
  <c r="FC44" i="22" s="1"/>
  <c r="FC50" i="22"/>
  <c r="FC49" i="22" s="1"/>
  <c r="FC40" i="22"/>
  <c r="FC39" i="22" s="1"/>
  <c r="EU45" i="22"/>
  <c r="EU44" i="22" s="1"/>
  <c r="EU50" i="22"/>
  <c r="EU49" i="22" s="1"/>
  <c r="EU40" i="22"/>
  <c r="EU39" i="22" s="1"/>
  <c r="EM45" i="22"/>
  <c r="EM44" i="22" s="1"/>
  <c r="EM50" i="22"/>
  <c r="EM49" i="22" s="1"/>
  <c r="EM40" i="22"/>
  <c r="EM39" i="22" s="1"/>
  <c r="EE45" i="22"/>
  <c r="EE44" i="22" s="1"/>
  <c r="EE50" i="22"/>
  <c r="EE49" i="22" s="1"/>
  <c r="EE40" i="22"/>
  <c r="EE39" i="22" s="1"/>
  <c r="DW45" i="22"/>
  <c r="DW44" i="22" s="1"/>
  <c r="DW50" i="22"/>
  <c r="DW49" i="22" s="1"/>
  <c r="DW40" i="22"/>
  <c r="DW39" i="22" s="1"/>
  <c r="DO45" i="22"/>
  <c r="DO44" i="22" s="1"/>
  <c r="DO50" i="22"/>
  <c r="DO49" i="22" s="1"/>
  <c r="DO40" i="22"/>
  <c r="DO39" i="22" s="1"/>
  <c r="DG45" i="22"/>
  <c r="DG44" i="22" s="1"/>
  <c r="DG50" i="22"/>
  <c r="DG49" i="22" s="1"/>
  <c r="DG40" i="22"/>
  <c r="DG39" i="22" s="1"/>
  <c r="CY45" i="22"/>
  <c r="CY44" i="22" s="1"/>
  <c r="CY50" i="22"/>
  <c r="CY49" i="22" s="1"/>
  <c r="CY40" i="22"/>
  <c r="CY39" i="22" s="1"/>
  <c r="CQ45" i="22"/>
  <c r="CQ44" i="22" s="1"/>
  <c r="CQ50" i="22"/>
  <c r="CQ49" i="22" s="1"/>
  <c r="CQ40" i="22"/>
  <c r="CQ39" i="22" s="1"/>
  <c r="CI45" i="22"/>
  <c r="CI44" i="22" s="1"/>
  <c r="CI50" i="22"/>
  <c r="CI49" i="22" s="1"/>
  <c r="CI40" i="22"/>
  <c r="CI39" i="22" s="1"/>
  <c r="CA45" i="22"/>
  <c r="CA44" i="22" s="1"/>
  <c r="CA50" i="22"/>
  <c r="CA49" i="22" s="1"/>
  <c r="CA40" i="22"/>
  <c r="CA39" i="22" s="1"/>
  <c r="BS45" i="22"/>
  <c r="BS44" i="22" s="1"/>
  <c r="BS50" i="22"/>
  <c r="BS49" i="22" s="1"/>
  <c r="BS40" i="22"/>
  <c r="BS39" i="22" s="1"/>
  <c r="BK45" i="22"/>
  <c r="BK44" i="22" s="1"/>
  <c r="BK50" i="22"/>
  <c r="BK49" i="22" s="1"/>
  <c r="BK40" i="22"/>
  <c r="BK39" i="22" s="1"/>
  <c r="BC45" i="22"/>
  <c r="BC44" i="22" s="1"/>
  <c r="BC50" i="22"/>
  <c r="BC49" i="22" s="1"/>
  <c r="BC40" i="22"/>
  <c r="BC39" i="22" s="1"/>
  <c r="AU45" i="22"/>
  <c r="AU44" i="22" s="1"/>
  <c r="AU50" i="22"/>
  <c r="AU49" i="22" s="1"/>
  <c r="AU40" i="22"/>
  <c r="AU39" i="22" s="1"/>
  <c r="AM45" i="22"/>
  <c r="AM44" i="22" s="1"/>
  <c r="AM50" i="22"/>
  <c r="AM49" i="22" s="1"/>
  <c r="AM40" i="22"/>
  <c r="AM39" i="22" s="1"/>
  <c r="AE45" i="22"/>
  <c r="AE44" i="22" s="1"/>
  <c r="AE50" i="22"/>
  <c r="AE49" i="22" s="1"/>
  <c r="AE40" i="22"/>
  <c r="AE39" i="22" s="1"/>
  <c r="W45" i="22"/>
  <c r="W44" i="22" s="1"/>
  <c r="W50" i="22"/>
  <c r="W49" i="22" s="1"/>
  <c r="W40" i="22"/>
  <c r="W39" i="22" s="1"/>
  <c r="O45" i="22"/>
  <c r="O44" i="22" s="1"/>
  <c r="O50" i="22"/>
  <c r="O49" i="22" s="1"/>
  <c r="O40" i="22"/>
  <c r="O39" i="22" s="1"/>
  <c r="C24" i="13"/>
  <c r="NG29" i="22"/>
  <c r="NG30" i="22"/>
  <c r="LK29" i="22"/>
  <c r="LK30" i="22"/>
  <c r="JO29" i="22"/>
  <c r="JO30" i="22"/>
  <c r="HC30" i="22"/>
  <c r="HC29" i="22"/>
  <c r="EI29" i="22"/>
  <c r="EI30" i="22"/>
  <c r="AI30" i="22"/>
  <c r="AI29" i="22"/>
  <c r="NE29" i="22"/>
  <c r="NE30" i="22"/>
  <c r="MW29" i="22"/>
  <c r="MW30" i="22"/>
  <c r="MO29" i="22"/>
  <c r="MO30" i="22"/>
  <c r="MG29" i="22"/>
  <c r="MG30" i="22"/>
  <c r="LY29" i="22"/>
  <c r="LY30" i="22"/>
  <c r="LQ29" i="22"/>
  <c r="LQ30" i="22"/>
  <c r="LI29" i="22"/>
  <c r="LI30" i="22"/>
  <c r="LA29" i="22"/>
  <c r="LA30" i="22"/>
  <c r="KS29" i="22"/>
  <c r="KS30" i="22"/>
  <c r="KK29" i="22"/>
  <c r="KK30" i="22"/>
  <c r="KC29" i="22"/>
  <c r="KC30" i="22"/>
  <c r="JU29" i="22"/>
  <c r="JU30" i="22"/>
  <c r="JM29" i="22"/>
  <c r="JM30" i="22"/>
  <c r="JE29" i="22"/>
  <c r="JE30" i="22"/>
  <c r="IW29" i="22"/>
  <c r="IW30" i="22"/>
  <c r="IO29" i="22"/>
  <c r="IO30" i="22"/>
  <c r="IG29" i="22"/>
  <c r="IG30" i="22"/>
  <c r="HY29" i="22"/>
  <c r="HY30" i="22"/>
  <c r="HQ29" i="22"/>
  <c r="HQ30" i="22"/>
  <c r="HI29" i="22"/>
  <c r="HI30" i="22"/>
  <c r="HA29" i="22"/>
  <c r="HA30" i="22"/>
  <c r="GS29" i="22"/>
  <c r="GS30" i="22"/>
  <c r="GK29" i="22"/>
  <c r="GK30" i="22"/>
  <c r="GC29" i="22"/>
  <c r="GC30" i="22"/>
  <c r="FU29" i="22"/>
  <c r="FU30" i="22"/>
  <c r="FM29" i="22"/>
  <c r="FM30" i="22"/>
  <c r="FE29" i="22"/>
  <c r="FE30" i="22"/>
  <c r="EW30" i="22"/>
  <c r="EW29" i="22"/>
  <c r="EO29" i="22"/>
  <c r="EO30" i="22"/>
  <c r="EG30" i="22"/>
  <c r="EG29" i="22"/>
  <c r="DY29" i="22"/>
  <c r="DY30" i="22"/>
  <c r="DQ29" i="22"/>
  <c r="DQ30" i="22"/>
  <c r="DI29" i="22"/>
  <c r="DI30" i="22"/>
  <c r="DA29" i="22"/>
  <c r="DA30" i="22"/>
  <c r="CS29" i="22"/>
  <c r="CS30" i="22"/>
  <c r="CK30" i="22"/>
  <c r="CK29" i="22"/>
  <c r="CC29" i="22"/>
  <c r="CC30" i="22"/>
  <c r="BU30" i="22"/>
  <c r="BU29" i="22"/>
  <c r="BM29" i="22"/>
  <c r="BM30" i="22"/>
  <c r="BE29" i="22"/>
  <c r="BE30" i="22"/>
  <c r="AW29" i="22"/>
  <c r="AW30" i="22"/>
  <c r="AO29" i="22"/>
  <c r="AO30" i="22"/>
  <c r="AG29" i="22"/>
  <c r="AG30" i="22"/>
  <c r="Y30" i="22"/>
  <c r="Y29" i="22"/>
  <c r="Q29" i="22"/>
  <c r="Q30" i="22"/>
  <c r="MI29" i="22"/>
  <c r="MI30" i="22"/>
  <c r="KM29" i="22"/>
  <c r="KM30" i="22"/>
  <c r="IQ29" i="22"/>
  <c r="IQ30" i="22"/>
  <c r="GM29" i="22"/>
  <c r="GM30" i="22"/>
  <c r="EY30" i="22"/>
  <c r="EY29" i="22"/>
  <c r="DK30" i="22"/>
  <c r="DK29" i="22"/>
  <c r="CM30" i="22"/>
  <c r="CM29" i="22"/>
  <c r="BG30" i="22"/>
  <c r="BG29" i="22"/>
  <c r="AA30" i="22"/>
  <c r="AA29" i="22"/>
  <c r="ND30" i="22"/>
  <c r="ND29" i="22"/>
  <c r="MV30" i="22"/>
  <c r="MV29" i="22"/>
  <c r="MN29" i="22"/>
  <c r="MN30" i="22"/>
  <c r="MF30" i="22"/>
  <c r="MF29" i="22"/>
  <c r="LX29" i="22"/>
  <c r="LX30" i="22"/>
  <c r="LP30" i="22"/>
  <c r="LP29" i="22"/>
  <c r="LH30" i="22"/>
  <c r="LH29" i="22"/>
  <c r="KZ29" i="22"/>
  <c r="KZ30" i="22"/>
  <c r="KR30" i="22"/>
  <c r="KR29" i="22"/>
  <c r="KJ30" i="22"/>
  <c r="KJ29" i="22"/>
  <c r="KB30" i="22"/>
  <c r="KB29" i="22"/>
  <c r="JT30" i="22"/>
  <c r="JT29" i="22"/>
  <c r="JL29" i="22"/>
  <c r="JL30" i="22"/>
  <c r="JD30" i="22"/>
  <c r="JD29" i="22"/>
  <c r="IV30" i="22"/>
  <c r="IV29" i="22"/>
  <c r="IN30" i="22"/>
  <c r="IN29" i="22"/>
  <c r="IF29" i="22"/>
  <c r="IF30" i="22"/>
  <c r="HX30" i="22"/>
  <c r="HX29" i="22"/>
  <c r="HP29" i="22"/>
  <c r="HP30" i="22"/>
  <c r="HH29" i="22"/>
  <c r="HH30" i="22"/>
  <c r="GZ29" i="22"/>
  <c r="GZ30" i="22"/>
  <c r="GR30" i="22"/>
  <c r="GR29" i="22"/>
  <c r="GJ29" i="22"/>
  <c r="GJ30" i="22"/>
  <c r="GB29" i="22"/>
  <c r="GB30" i="22"/>
  <c r="FT29" i="22"/>
  <c r="FT30" i="22"/>
  <c r="FL29" i="22"/>
  <c r="FL30" i="22"/>
  <c r="FD29" i="22"/>
  <c r="FD30" i="22"/>
  <c r="EV29" i="22"/>
  <c r="EV30" i="22"/>
  <c r="EN29" i="22"/>
  <c r="EN30" i="22"/>
  <c r="EF29" i="22"/>
  <c r="EF30" i="22"/>
  <c r="DX29" i="22"/>
  <c r="DX30" i="22"/>
  <c r="DP29" i="22"/>
  <c r="DP30" i="22"/>
  <c r="DH29" i="22"/>
  <c r="DH30" i="22"/>
  <c r="CZ29" i="22"/>
  <c r="CZ30" i="22"/>
  <c r="CR29" i="22"/>
  <c r="CR30" i="22"/>
  <c r="CJ29" i="22"/>
  <c r="CJ30" i="22"/>
  <c r="CB29" i="22"/>
  <c r="CB30" i="22"/>
  <c r="BT29" i="22"/>
  <c r="BT30" i="22"/>
  <c r="BL29" i="22"/>
  <c r="BL30" i="22"/>
  <c r="BD29" i="22"/>
  <c r="BD30" i="22"/>
  <c r="AV29" i="22"/>
  <c r="AV30" i="22"/>
  <c r="AN30" i="22"/>
  <c r="AN29" i="22"/>
  <c r="AF29" i="22"/>
  <c r="AF30" i="22"/>
  <c r="X29" i="22"/>
  <c r="X30" i="22"/>
  <c r="P29" i="22"/>
  <c r="P30" i="22"/>
  <c r="MY29" i="22"/>
  <c r="MY30" i="22"/>
  <c r="NC30" i="22"/>
  <c r="NC29" i="22"/>
  <c r="MU30" i="22"/>
  <c r="MU29" i="22"/>
  <c r="MM29" i="22"/>
  <c r="MM30" i="22"/>
  <c r="ME30" i="22"/>
  <c r="ME29" i="22"/>
  <c r="LW30" i="22"/>
  <c r="LW29" i="22"/>
  <c r="LO30" i="22"/>
  <c r="LO29" i="22"/>
  <c r="LG30" i="22"/>
  <c r="LG29" i="22"/>
  <c r="KY29" i="22"/>
  <c r="KY30" i="22"/>
  <c r="KQ30" i="22"/>
  <c r="KQ29" i="22"/>
  <c r="KI30" i="22"/>
  <c r="KI29" i="22"/>
  <c r="KA29" i="22"/>
  <c r="KA30" i="22"/>
  <c r="JS30" i="22"/>
  <c r="JS29" i="22"/>
  <c r="JK30" i="22"/>
  <c r="JK29" i="22"/>
  <c r="JC30" i="22"/>
  <c r="JC29" i="22"/>
  <c r="IU29" i="22"/>
  <c r="IU30" i="22"/>
  <c r="IM29" i="22"/>
  <c r="IM30" i="22"/>
  <c r="IE29" i="22"/>
  <c r="IE30" i="22"/>
  <c r="HW29" i="22"/>
  <c r="HW30" i="22"/>
  <c r="HO30" i="22"/>
  <c r="HO29" i="22"/>
  <c r="HG29" i="22"/>
  <c r="HG30" i="22"/>
  <c r="GY30" i="22"/>
  <c r="GY29" i="22"/>
  <c r="GQ29" i="22"/>
  <c r="GQ30" i="22"/>
  <c r="GI30" i="22"/>
  <c r="GI29" i="22"/>
  <c r="GA29" i="22"/>
  <c r="GA30" i="22"/>
  <c r="FS30" i="22"/>
  <c r="FS29" i="22"/>
  <c r="FK29" i="22"/>
  <c r="FK30" i="22"/>
  <c r="FC29" i="22"/>
  <c r="FC30" i="22"/>
  <c r="EU29" i="22"/>
  <c r="EU30" i="22"/>
  <c r="EM29" i="22"/>
  <c r="EM30" i="22"/>
  <c r="EE29" i="22"/>
  <c r="EE30" i="22"/>
  <c r="DW29" i="22"/>
  <c r="DW30" i="22"/>
  <c r="DO29" i="22"/>
  <c r="DO30" i="22"/>
  <c r="DG29" i="22"/>
  <c r="DG30" i="22"/>
  <c r="CY29" i="22"/>
  <c r="CY30" i="22"/>
  <c r="CQ30" i="22"/>
  <c r="CQ29" i="22"/>
  <c r="CI29" i="22"/>
  <c r="CI30" i="22"/>
  <c r="CA29" i="22"/>
  <c r="CA30" i="22"/>
  <c r="BS29" i="22"/>
  <c r="BS30" i="22"/>
  <c r="BK30" i="22"/>
  <c r="BK29" i="22"/>
  <c r="BC29" i="22"/>
  <c r="BC30" i="22"/>
  <c r="AU29" i="22"/>
  <c r="AU30" i="22"/>
  <c r="AM29" i="22"/>
  <c r="AM30" i="22"/>
  <c r="AE29" i="22"/>
  <c r="AE30" i="22"/>
  <c r="W29" i="22"/>
  <c r="W30" i="22"/>
  <c r="O29" i="22"/>
  <c r="O30" i="22"/>
  <c r="MA29" i="22"/>
  <c r="MA30" i="22"/>
  <c r="LC29" i="22"/>
  <c r="LC30" i="22"/>
  <c r="IY29" i="22"/>
  <c r="IY30" i="22"/>
  <c r="HS29" i="22"/>
  <c r="HS30" i="22"/>
  <c r="HK29" i="22"/>
  <c r="HK30" i="22"/>
  <c r="FW30" i="22"/>
  <c r="FW29" i="22"/>
  <c r="EQ30" i="22"/>
  <c r="EQ29" i="22"/>
  <c r="DC29" i="22"/>
  <c r="DC30" i="22"/>
  <c r="BW29" i="22"/>
  <c r="BW30" i="22"/>
  <c r="AQ29" i="22"/>
  <c r="AQ30" i="22"/>
  <c r="NJ29" i="22"/>
  <c r="NJ30" i="22"/>
  <c r="NB29" i="22"/>
  <c r="NB30" i="22"/>
  <c r="MT29" i="22"/>
  <c r="MT30" i="22"/>
  <c r="ML29" i="22"/>
  <c r="ML30" i="22"/>
  <c r="MD29" i="22"/>
  <c r="MD30" i="22"/>
  <c r="LV29" i="22"/>
  <c r="LV30" i="22"/>
  <c r="LN29" i="22"/>
  <c r="LN30" i="22"/>
  <c r="LF29" i="22"/>
  <c r="LF30" i="22"/>
  <c r="KX29" i="22"/>
  <c r="KX30" i="22"/>
  <c r="KP29" i="22"/>
  <c r="KP30" i="22"/>
  <c r="KH29" i="22"/>
  <c r="KH30" i="22"/>
  <c r="JZ29" i="22"/>
  <c r="JZ30" i="22"/>
  <c r="JR29" i="22"/>
  <c r="JR30" i="22"/>
  <c r="JJ29" i="22"/>
  <c r="JJ30" i="22"/>
  <c r="JB29" i="22"/>
  <c r="JB30" i="22"/>
  <c r="IT29" i="22"/>
  <c r="IT30" i="22"/>
  <c r="IL29" i="22"/>
  <c r="IL30" i="22"/>
  <c r="ID29" i="22"/>
  <c r="ID30" i="22"/>
  <c r="HV29" i="22"/>
  <c r="HV30" i="22"/>
  <c r="HN29" i="22"/>
  <c r="HN30" i="22"/>
  <c r="HF29" i="22"/>
  <c r="HF30" i="22"/>
  <c r="GX29" i="22"/>
  <c r="GX30" i="22"/>
  <c r="GP29" i="22"/>
  <c r="GP30" i="22"/>
  <c r="GH29" i="22"/>
  <c r="GH30" i="22"/>
  <c r="FZ29" i="22"/>
  <c r="FZ30" i="22"/>
  <c r="FR29" i="22"/>
  <c r="FR30" i="22"/>
  <c r="FJ29" i="22"/>
  <c r="FJ30" i="22"/>
  <c r="FB29" i="22"/>
  <c r="FB30" i="22"/>
  <c r="ET29" i="22"/>
  <c r="ET30" i="22"/>
  <c r="EL29" i="22"/>
  <c r="EL30" i="22"/>
  <c r="ED29" i="22"/>
  <c r="ED30" i="22"/>
  <c r="DV29" i="22"/>
  <c r="DV30" i="22"/>
  <c r="DN29" i="22"/>
  <c r="DN30" i="22"/>
  <c r="DF29" i="22"/>
  <c r="DF30" i="22"/>
  <c r="CX29" i="22"/>
  <c r="CX30" i="22"/>
  <c r="CP29" i="22"/>
  <c r="CP30" i="22"/>
  <c r="CH29" i="22"/>
  <c r="CH30" i="22"/>
  <c r="BZ29" i="22"/>
  <c r="BZ30" i="22"/>
  <c r="BR29" i="22"/>
  <c r="BR30" i="22"/>
  <c r="BJ29" i="22"/>
  <c r="BJ30" i="22"/>
  <c r="BB29" i="22"/>
  <c r="BB30" i="22"/>
  <c r="AT29" i="22"/>
  <c r="AT30" i="22"/>
  <c r="AL29" i="22"/>
  <c r="AL30" i="22"/>
  <c r="AD29" i="22"/>
  <c r="AD30" i="22"/>
  <c r="V29" i="22"/>
  <c r="V30" i="22"/>
  <c r="N29" i="22"/>
  <c r="N30" i="22"/>
  <c r="JW29" i="22"/>
  <c r="JW30" i="22"/>
  <c r="NI30" i="22"/>
  <c r="NI29" i="22"/>
  <c r="NA29" i="22"/>
  <c r="NA30" i="22"/>
  <c r="MS29" i="22"/>
  <c r="MS30" i="22"/>
  <c r="MK29" i="22"/>
  <c r="MK30" i="22"/>
  <c r="MC29" i="22"/>
  <c r="MC30" i="22"/>
  <c r="LU29" i="22"/>
  <c r="LU30" i="22"/>
  <c r="LM29" i="22"/>
  <c r="LM30" i="22"/>
  <c r="LE29" i="22"/>
  <c r="LE30" i="22"/>
  <c r="KW30" i="22"/>
  <c r="KW29" i="22"/>
  <c r="KO29" i="22"/>
  <c r="KO30" i="22"/>
  <c r="KG29" i="22"/>
  <c r="KG30" i="22"/>
  <c r="JY29" i="22"/>
  <c r="JY30" i="22"/>
  <c r="JQ30" i="22"/>
  <c r="JQ29" i="22"/>
  <c r="JI29" i="22"/>
  <c r="JI30" i="22"/>
  <c r="JA29" i="22"/>
  <c r="JA30" i="22"/>
  <c r="IS29" i="22"/>
  <c r="IS30" i="22"/>
  <c r="IK29" i="22"/>
  <c r="IK30" i="22"/>
  <c r="IC29" i="22"/>
  <c r="IC30" i="22"/>
  <c r="HU29" i="22"/>
  <c r="HU30" i="22"/>
  <c r="HM29" i="22"/>
  <c r="HM30" i="22"/>
  <c r="HE29" i="22"/>
  <c r="HE30" i="22"/>
  <c r="GW29" i="22"/>
  <c r="GW30" i="22"/>
  <c r="GO29" i="22"/>
  <c r="GO30" i="22"/>
  <c r="GG29" i="22"/>
  <c r="GG30" i="22"/>
  <c r="FY29" i="22"/>
  <c r="FY30" i="22"/>
  <c r="FQ29" i="22"/>
  <c r="FQ30" i="22"/>
  <c r="FI29" i="22"/>
  <c r="FI30" i="22"/>
  <c r="FA29" i="22"/>
  <c r="FA30" i="22"/>
  <c r="ES29" i="22"/>
  <c r="ES30" i="22"/>
  <c r="EK29" i="22"/>
  <c r="EK30" i="22"/>
  <c r="EC29" i="22"/>
  <c r="EC30" i="22"/>
  <c r="DU30" i="22"/>
  <c r="DU29" i="22"/>
  <c r="DM29" i="22"/>
  <c r="DM30" i="22"/>
  <c r="DE29" i="22"/>
  <c r="DE30" i="22"/>
  <c r="CW29" i="22"/>
  <c r="CW30" i="22"/>
  <c r="CO30" i="22"/>
  <c r="CO29" i="22"/>
  <c r="CG29" i="22"/>
  <c r="CG30" i="22"/>
  <c r="BY29" i="22"/>
  <c r="BY30" i="22"/>
  <c r="BQ29" i="22"/>
  <c r="BQ30" i="22"/>
  <c r="BI30" i="22"/>
  <c r="BI29" i="22"/>
  <c r="BA29" i="22"/>
  <c r="BA30" i="22"/>
  <c r="AS29" i="22"/>
  <c r="AS30" i="22"/>
  <c r="AK29" i="22"/>
  <c r="AK30" i="22"/>
  <c r="AC29" i="22"/>
  <c r="AC30" i="22"/>
  <c r="U29" i="22"/>
  <c r="U30" i="22"/>
  <c r="M29" i="22"/>
  <c r="M30" i="22"/>
  <c r="LS29" i="22"/>
  <c r="LS30" i="22"/>
  <c r="KU29" i="22"/>
  <c r="KU30" i="22"/>
  <c r="JG29" i="22"/>
  <c r="JG30" i="22"/>
  <c r="IA29" i="22"/>
  <c r="IA30" i="22"/>
  <c r="GU29" i="22"/>
  <c r="GU30" i="22"/>
  <c r="FO29" i="22"/>
  <c r="FO30" i="22"/>
  <c r="EA30" i="22"/>
  <c r="EA29" i="22"/>
  <c r="CU30" i="22"/>
  <c r="CU29" i="22"/>
  <c r="BO30" i="22"/>
  <c r="BO29" i="22"/>
  <c r="AY30" i="22"/>
  <c r="AY29" i="22"/>
  <c r="NH29" i="22"/>
  <c r="NH30" i="22"/>
  <c r="MZ29" i="22"/>
  <c r="MZ30" i="22"/>
  <c r="MR29" i="22"/>
  <c r="MR30" i="22"/>
  <c r="MJ29" i="22"/>
  <c r="MJ30" i="22"/>
  <c r="MB29" i="22"/>
  <c r="MB30" i="22"/>
  <c r="LT29" i="22"/>
  <c r="LT30" i="22"/>
  <c r="LL29" i="22"/>
  <c r="LL30" i="22"/>
  <c r="LD30" i="22"/>
  <c r="LD29" i="22"/>
  <c r="KV29" i="22"/>
  <c r="KV30" i="22"/>
  <c r="KN29" i="22"/>
  <c r="KN30" i="22"/>
  <c r="KF29" i="22"/>
  <c r="KF30" i="22"/>
  <c r="JX30" i="22"/>
  <c r="JX29" i="22"/>
  <c r="JP29" i="22"/>
  <c r="JP30" i="22"/>
  <c r="JH29" i="22"/>
  <c r="JH30" i="22"/>
  <c r="IZ29" i="22"/>
  <c r="IZ30" i="22"/>
  <c r="IR29" i="22"/>
  <c r="IR30" i="22"/>
  <c r="IJ29" i="22"/>
  <c r="IJ30" i="22"/>
  <c r="IB29" i="22"/>
  <c r="IB30" i="22"/>
  <c r="HT29" i="22"/>
  <c r="HT30" i="22"/>
  <c r="HL29" i="22"/>
  <c r="HL30" i="22"/>
  <c r="HD29" i="22"/>
  <c r="HD30" i="22"/>
  <c r="GV29" i="22"/>
  <c r="GV30" i="22"/>
  <c r="GN30" i="22"/>
  <c r="GN29" i="22"/>
  <c r="GF29" i="22"/>
  <c r="GF30" i="22"/>
  <c r="FX30" i="22"/>
  <c r="FX29" i="22"/>
  <c r="FP29" i="22"/>
  <c r="FP30" i="22"/>
  <c r="FH30" i="22"/>
  <c r="FH29" i="22"/>
  <c r="EZ29" i="22"/>
  <c r="EZ30" i="22"/>
  <c r="ER29" i="22"/>
  <c r="ER30" i="22"/>
  <c r="EJ29" i="22"/>
  <c r="EJ30" i="22"/>
  <c r="EB29" i="22"/>
  <c r="EB30" i="22"/>
  <c r="DT29" i="22"/>
  <c r="DT30" i="22"/>
  <c r="DL30" i="22"/>
  <c r="DL29" i="22"/>
  <c r="DD29" i="22"/>
  <c r="DD30" i="22"/>
  <c r="CV29" i="22"/>
  <c r="CV30" i="22"/>
  <c r="CN29" i="22"/>
  <c r="CN30" i="22"/>
  <c r="CF29" i="22"/>
  <c r="CF30" i="22"/>
  <c r="BX29" i="22"/>
  <c r="BX30" i="22"/>
  <c r="BP30" i="22"/>
  <c r="BP29" i="22"/>
  <c r="BH29" i="22"/>
  <c r="BH30" i="22"/>
  <c r="AZ30" i="22"/>
  <c r="AZ29" i="22"/>
  <c r="AR29" i="22"/>
  <c r="AR30" i="22"/>
  <c r="AJ30" i="22"/>
  <c r="AJ29" i="22"/>
  <c r="AB29" i="22"/>
  <c r="AB30" i="22"/>
  <c r="T29" i="22"/>
  <c r="T30" i="22"/>
  <c r="L29" i="22"/>
  <c r="L30" i="22"/>
  <c r="K29" i="22"/>
  <c r="K30" i="22"/>
  <c r="MQ29" i="22"/>
  <c r="MQ30" i="22"/>
  <c r="KE29" i="22"/>
  <c r="KE30" i="22"/>
  <c r="II29" i="22"/>
  <c r="II30" i="22"/>
  <c r="GE29" i="22"/>
  <c r="GE30" i="22"/>
  <c r="FG30" i="22"/>
  <c r="FG29" i="22"/>
  <c r="DS30" i="22"/>
  <c r="DS29" i="22"/>
  <c r="CE30" i="22"/>
  <c r="CE29" i="22"/>
  <c r="S30" i="22"/>
  <c r="S29" i="22"/>
  <c r="NF29" i="22"/>
  <c r="NF30" i="22"/>
  <c r="MX29" i="22"/>
  <c r="MX30" i="22"/>
  <c r="MP29" i="22"/>
  <c r="MP30" i="22"/>
  <c r="MH29" i="22"/>
  <c r="MH30" i="22"/>
  <c r="LZ29" i="22"/>
  <c r="LZ30" i="22"/>
  <c r="LR29" i="22"/>
  <c r="LR30" i="22"/>
  <c r="LJ29" i="22"/>
  <c r="LJ30" i="22"/>
  <c r="LB29" i="22"/>
  <c r="LB30" i="22"/>
  <c r="KT29" i="22"/>
  <c r="KT30" i="22"/>
  <c r="KL29" i="22"/>
  <c r="KL30" i="22"/>
  <c r="KD29" i="22"/>
  <c r="KD30" i="22"/>
  <c r="JV29" i="22"/>
  <c r="JV30" i="22"/>
  <c r="JN29" i="22"/>
  <c r="JN30" i="22"/>
  <c r="JF29" i="22"/>
  <c r="JF30" i="22"/>
  <c r="IX29" i="22"/>
  <c r="IX30" i="22"/>
  <c r="IP29" i="22"/>
  <c r="IP30" i="22"/>
  <c r="IH29" i="22"/>
  <c r="IH30" i="22"/>
  <c r="HZ29" i="22"/>
  <c r="HZ30" i="22"/>
  <c r="HR29" i="22"/>
  <c r="HR30" i="22"/>
  <c r="HJ29" i="22"/>
  <c r="HJ30" i="22"/>
  <c r="HB29" i="22"/>
  <c r="HB30" i="22"/>
  <c r="GT29" i="22"/>
  <c r="GT30" i="22"/>
  <c r="GL29" i="22"/>
  <c r="GL30" i="22"/>
  <c r="GD29" i="22"/>
  <c r="GD30" i="22"/>
  <c r="FV29" i="22"/>
  <c r="FV30" i="22"/>
  <c r="FN29" i="22"/>
  <c r="FN30" i="22"/>
  <c r="FF29" i="22"/>
  <c r="FF30" i="22"/>
  <c r="EX29" i="22"/>
  <c r="EX30" i="22"/>
  <c r="EP29" i="22"/>
  <c r="EP30" i="22"/>
  <c r="EH29" i="22"/>
  <c r="EH30" i="22"/>
  <c r="DZ29" i="22"/>
  <c r="DZ30" i="22"/>
  <c r="DR29" i="22"/>
  <c r="DR30" i="22"/>
  <c r="DJ29" i="22"/>
  <c r="DJ30" i="22"/>
  <c r="DB29" i="22"/>
  <c r="DB30" i="22"/>
  <c r="CT29" i="22"/>
  <c r="CT30" i="22"/>
  <c r="CL29" i="22"/>
  <c r="CL30" i="22"/>
  <c r="CD29" i="22"/>
  <c r="CD30" i="22"/>
  <c r="BV29" i="22"/>
  <c r="BV30" i="22"/>
  <c r="BN29" i="22"/>
  <c r="BN30" i="22"/>
  <c r="BF29" i="22"/>
  <c r="BF30" i="22"/>
  <c r="AX29" i="22"/>
  <c r="AX30" i="22"/>
  <c r="AP29" i="22"/>
  <c r="AP30" i="22"/>
  <c r="AH29" i="22"/>
  <c r="AH30" i="22"/>
  <c r="Z29" i="22"/>
  <c r="Z30" i="22"/>
  <c r="R29" i="22"/>
  <c r="R30" i="22"/>
  <c r="J29" i="22"/>
  <c r="J30" i="22"/>
  <c r="FV31" i="22" l="1"/>
  <c r="IH31" i="22"/>
  <c r="CN31" i="22"/>
  <c r="DT31" i="22"/>
  <c r="KU31" i="22"/>
  <c r="LE31" i="22"/>
  <c r="GP31" i="22"/>
  <c r="MA31" i="22"/>
  <c r="AM31" i="22"/>
  <c r="HW31" i="22"/>
  <c r="CJ31" i="22"/>
  <c r="AO31" i="22"/>
  <c r="AX31" i="22"/>
  <c r="HB31" i="22"/>
  <c r="KT31" i="22"/>
  <c r="EZ31" i="22"/>
  <c r="AC31" i="22"/>
  <c r="HM31" i="22"/>
  <c r="AL31" i="22"/>
  <c r="FJ31" i="22"/>
  <c r="MT31" i="22"/>
  <c r="EE31" i="22"/>
  <c r="DP31" i="22"/>
  <c r="DA31" i="22"/>
  <c r="GS31" i="22"/>
  <c r="R31" i="22"/>
  <c r="NF31" i="22"/>
  <c r="BH31" i="22"/>
  <c r="FO31" i="22"/>
  <c r="MK31" i="22"/>
  <c r="CX31" i="22"/>
  <c r="HK31" i="22"/>
  <c r="X31" i="22"/>
  <c r="HY31" i="22"/>
  <c r="DJ31" i="22"/>
  <c r="LZ31" i="22"/>
  <c r="MQ31" i="22"/>
  <c r="HL31" i="22"/>
  <c r="IS31" i="22"/>
  <c r="BR31" i="22"/>
  <c r="JB31" i="22"/>
  <c r="BS31" i="22"/>
  <c r="CY31" i="22"/>
  <c r="BD31" i="22"/>
  <c r="EV31" i="22"/>
  <c r="KZ31" i="22"/>
  <c r="MI31" i="22"/>
  <c r="JE31" i="22"/>
  <c r="BN31" i="22"/>
  <c r="FF31" i="22"/>
  <c r="HR31" i="22"/>
  <c r="KD31" i="22"/>
  <c r="MP31" i="22"/>
  <c r="AR31" i="22"/>
  <c r="DD31" i="22"/>
  <c r="GV31" i="22"/>
  <c r="IB31" i="22"/>
  <c r="KN31" i="22"/>
  <c r="MZ31" i="22"/>
  <c r="IA31" i="22"/>
  <c r="AS31" i="22"/>
  <c r="EK31" i="22"/>
  <c r="GW31" i="22"/>
  <c r="JI31" i="22"/>
  <c r="NA31" i="22"/>
  <c r="CH31" i="22"/>
  <c r="DN31" i="22"/>
  <c r="FZ31" i="22"/>
  <c r="HF31" i="22"/>
  <c r="IL31" i="22"/>
  <c r="JR31" i="22"/>
  <c r="KX31" i="22"/>
  <c r="MD31" i="22"/>
  <c r="NJ31" i="22"/>
  <c r="IY31" i="22"/>
  <c r="W31" i="22"/>
  <c r="BC31" i="22"/>
  <c r="GC31" i="22"/>
  <c r="CD31" i="22"/>
  <c r="JN31" i="22"/>
  <c r="GF31" i="22"/>
  <c r="MJ31" i="22"/>
  <c r="GG31" i="22"/>
  <c r="JW31" i="22"/>
  <c r="KH31" i="22"/>
  <c r="FK31" i="22"/>
  <c r="GB31" i="22"/>
  <c r="KK31" i="22"/>
  <c r="AH31" i="22"/>
  <c r="CT31" i="22"/>
  <c r="DZ31" i="22"/>
  <c r="GL31" i="22"/>
  <c r="IX31" i="22"/>
  <c r="LJ31" i="22"/>
  <c r="II31" i="22"/>
  <c r="L31" i="22"/>
  <c r="BX31" i="22"/>
  <c r="EJ31" i="22"/>
  <c r="FP31" i="22"/>
  <c r="JH31" i="22"/>
  <c r="LT31" i="22"/>
  <c r="M31" i="22"/>
  <c r="BY31" i="22"/>
  <c r="DE31" i="22"/>
  <c r="FQ31" i="22"/>
  <c r="IC31" i="22"/>
  <c r="KO31" i="22"/>
  <c r="LU31" i="22"/>
  <c r="V31" i="22"/>
  <c r="BB31" i="22"/>
  <c r="ET31" i="22"/>
  <c r="EP31" i="22"/>
  <c r="AB31" i="22"/>
  <c r="IR31" i="22"/>
  <c r="FA31" i="22"/>
  <c r="JY31" i="22"/>
  <c r="ED31" i="22"/>
  <c r="HV31" i="22"/>
  <c r="LN31" i="22"/>
  <c r="BW31" i="22"/>
  <c r="GQ31" i="22"/>
  <c r="HH31" i="22"/>
  <c r="FM31" i="22"/>
  <c r="MF44" i="22"/>
  <c r="Q70" i="22" s="1"/>
  <c r="D277" i="18" s="1"/>
  <c r="R70" i="22"/>
  <c r="D291" i="18" s="1"/>
  <c r="HN44" i="22"/>
  <c r="Q66" i="22" s="1"/>
  <c r="D273" i="18" s="1"/>
  <c r="R66" i="22"/>
  <c r="D287" i="18" s="1"/>
  <c r="FE39" i="22"/>
  <c r="L64" i="22" s="1"/>
  <c r="D227" i="18" s="1"/>
  <c r="I157" i="9" s="1"/>
  <c r="M64" i="22"/>
  <c r="D241" i="18" s="1"/>
  <c r="DZ44" i="22"/>
  <c r="Q63" i="22" s="1"/>
  <c r="D270" i="18" s="1"/>
  <c r="I172" i="9" s="1"/>
  <c r="R63" i="22"/>
  <c r="D284" i="18" s="1"/>
  <c r="CV44" i="22"/>
  <c r="Q62" i="22" s="1"/>
  <c r="D269" i="18" s="1"/>
  <c r="R62" i="22"/>
  <c r="D283" i="18" s="1"/>
  <c r="IS39" i="22"/>
  <c r="L67" i="22" s="1"/>
  <c r="D230" i="18" s="1"/>
  <c r="M67" i="22"/>
  <c r="D244" i="18" s="1"/>
  <c r="FE49" i="22"/>
  <c r="V64" i="22" s="1"/>
  <c r="D315" i="18" s="1"/>
  <c r="I189" i="9" s="1"/>
  <c r="W64" i="22"/>
  <c r="D329" i="18" s="1"/>
  <c r="J44" i="22"/>
  <c r="Q59" i="22" s="1"/>
  <c r="R59" i="22"/>
  <c r="JW39" i="22"/>
  <c r="L68" i="22" s="1"/>
  <c r="D231" i="18" s="1"/>
  <c r="M68" i="22"/>
  <c r="D245" i="18" s="1"/>
  <c r="IS49" i="22"/>
  <c r="V67" i="22" s="1"/>
  <c r="D318" i="18" s="1"/>
  <c r="W67" i="22"/>
  <c r="D332" i="18" s="1"/>
  <c r="FE44" i="22"/>
  <c r="Q64" i="22" s="1"/>
  <c r="D271" i="18" s="1"/>
  <c r="I173" i="9" s="1"/>
  <c r="R64" i="22"/>
  <c r="D285" i="18" s="1"/>
  <c r="J49" i="22"/>
  <c r="V59" i="22" s="1"/>
  <c r="W59" i="22"/>
  <c r="JW49" i="22"/>
  <c r="V68" i="22" s="1"/>
  <c r="D319" i="18" s="1"/>
  <c r="W68" i="22"/>
  <c r="D333" i="18" s="1"/>
  <c r="IS44" i="22"/>
  <c r="Q67" i="22" s="1"/>
  <c r="D274" i="18" s="1"/>
  <c r="R67" i="22"/>
  <c r="D288" i="18" s="1"/>
  <c r="GI39" i="22"/>
  <c r="L65" i="22" s="1"/>
  <c r="D228" i="18" s="1"/>
  <c r="I158" i="9" s="1"/>
  <c r="M65" i="22"/>
  <c r="D242" i="18" s="1"/>
  <c r="AO39" i="22"/>
  <c r="L60" i="22" s="1"/>
  <c r="D223" i="18" s="1"/>
  <c r="I153" i="9" s="1"/>
  <c r="M60" i="22"/>
  <c r="D237" i="18" s="1"/>
  <c r="LB39" i="22"/>
  <c r="L69" i="22" s="1"/>
  <c r="D232" i="18" s="1"/>
  <c r="M69" i="22"/>
  <c r="D246" i="18" s="1"/>
  <c r="JW44" i="22"/>
  <c r="Q68" i="22" s="1"/>
  <c r="D275" i="18" s="1"/>
  <c r="R68" i="22"/>
  <c r="D289" i="18" s="1"/>
  <c r="BQ39" i="22"/>
  <c r="L61" i="22" s="1"/>
  <c r="D224" i="18" s="1"/>
  <c r="I154" i="9" s="1"/>
  <c r="M61" i="22"/>
  <c r="D238" i="18" s="1"/>
  <c r="GI49" i="22"/>
  <c r="V65" i="22" s="1"/>
  <c r="D316" i="18" s="1"/>
  <c r="I190" i="9" s="1"/>
  <c r="W65" i="22"/>
  <c r="D330" i="18" s="1"/>
  <c r="AO49" i="22"/>
  <c r="V60" i="22" s="1"/>
  <c r="D311" i="18" s="1"/>
  <c r="W60" i="22"/>
  <c r="D325" i="18" s="1"/>
  <c r="LB49" i="22"/>
  <c r="V69" i="22" s="1"/>
  <c r="D320" i="18" s="1"/>
  <c r="W69" i="22"/>
  <c r="D334" i="18" s="1"/>
  <c r="BQ49" i="22"/>
  <c r="V61" i="22" s="1"/>
  <c r="D312" i="18" s="1"/>
  <c r="I186" i="9" s="1"/>
  <c r="W61" i="22"/>
  <c r="D326" i="18" s="1"/>
  <c r="GI44" i="22"/>
  <c r="Q65" i="22" s="1"/>
  <c r="D272" i="18" s="1"/>
  <c r="I174" i="9" s="1"/>
  <c r="R65" i="22"/>
  <c r="D286" i="18" s="1"/>
  <c r="AO44" i="22"/>
  <c r="Q60" i="22" s="1"/>
  <c r="D267" i="18" s="1"/>
  <c r="R60" i="22"/>
  <c r="D281" i="18" s="1"/>
  <c r="LB44" i="22"/>
  <c r="Q69" i="22" s="1"/>
  <c r="D276" i="18" s="1"/>
  <c r="R69" i="22"/>
  <c r="D290" i="18" s="1"/>
  <c r="BQ44" i="22"/>
  <c r="Q61" i="22" s="1"/>
  <c r="D268" i="18" s="1"/>
  <c r="I170" i="9" s="1"/>
  <c r="R61" i="22"/>
  <c r="D282" i="18" s="1"/>
  <c r="MF39" i="22"/>
  <c r="L70" i="22" s="1"/>
  <c r="D233" i="18" s="1"/>
  <c r="I163" i="9" s="1"/>
  <c r="M70" i="22"/>
  <c r="D247" i="18" s="1"/>
  <c r="HN39" i="22"/>
  <c r="L66" i="22" s="1"/>
  <c r="D229" i="18" s="1"/>
  <c r="M66" i="22"/>
  <c r="D243" i="18" s="1"/>
  <c r="DZ39" i="22"/>
  <c r="L63" i="22" s="1"/>
  <c r="D226" i="18" s="1"/>
  <c r="M63" i="22"/>
  <c r="D240" i="18" s="1"/>
  <c r="CV39" i="22"/>
  <c r="L62" i="22" s="1"/>
  <c r="D225" i="18" s="1"/>
  <c r="I155" i="9" s="1"/>
  <c r="M62" i="22"/>
  <c r="D239" i="18" s="1"/>
  <c r="MF49" i="22"/>
  <c r="V70" i="22" s="1"/>
  <c r="D321" i="18" s="1"/>
  <c r="I195" i="9" s="1"/>
  <c r="W70" i="22"/>
  <c r="D335" i="18" s="1"/>
  <c r="HN49" i="22"/>
  <c r="V66" i="22" s="1"/>
  <c r="D317" i="18" s="1"/>
  <c r="W66" i="22"/>
  <c r="D331" i="18" s="1"/>
  <c r="DZ49" i="22"/>
  <c r="V63" i="22" s="1"/>
  <c r="D314" i="18" s="1"/>
  <c r="W63" i="22"/>
  <c r="D328" i="18" s="1"/>
  <c r="CV49" i="22"/>
  <c r="V62" i="22" s="1"/>
  <c r="D313" i="18" s="1"/>
  <c r="I187" i="9" s="1"/>
  <c r="W62" i="22"/>
  <c r="D327" i="18" s="1"/>
  <c r="CL31" i="22"/>
  <c r="GD31" i="22"/>
  <c r="MH31" i="22"/>
  <c r="CV31" i="22"/>
  <c r="IZ31" i="22"/>
  <c r="KF31" i="22"/>
  <c r="MR31" i="22"/>
  <c r="LS31" i="22"/>
  <c r="CW31" i="22"/>
  <c r="GO31" i="22"/>
  <c r="HU31" i="22"/>
  <c r="KG31" i="22"/>
  <c r="MS31" i="22"/>
  <c r="BZ31" i="22"/>
  <c r="DF31" i="22"/>
  <c r="FR31" i="22"/>
  <c r="ID31" i="22"/>
  <c r="JJ31" i="22"/>
  <c r="NB31" i="22"/>
  <c r="O31" i="22"/>
  <c r="AU31" i="22"/>
  <c r="DG31" i="22"/>
  <c r="IE31" i="22"/>
  <c r="AF31" i="22"/>
  <c r="CR31" i="22"/>
  <c r="FD31" i="22"/>
  <c r="HP31" i="22"/>
  <c r="GM31" i="22"/>
  <c r="AW31" i="22"/>
  <c r="CC31" i="22"/>
  <c r="EO31" i="22"/>
  <c r="FU31" i="22"/>
  <c r="IG31" i="22"/>
  <c r="JM31" i="22"/>
  <c r="KS31" i="22"/>
  <c r="LY31" i="22"/>
  <c r="NE31" i="22"/>
  <c r="JO31" i="22"/>
  <c r="EX31" i="22"/>
  <c r="IP31" i="22"/>
  <c r="LB31" i="22"/>
  <c r="GE31" i="22"/>
  <c r="K31" i="22"/>
  <c r="EB31" i="22"/>
  <c r="HT31" i="22"/>
  <c r="LL31" i="22"/>
  <c r="GU31" i="22"/>
  <c r="AK31" i="22"/>
  <c r="BQ31" i="22"/>
  <c r="EC31" i="22"/>
  <c r="FI31" i="22"/>
  <c r="JA31" i="22"/>
  <c r="LM31" i="22"/>
  <c r="N31" i="22"/>
  <c r="AT31" i="22"/>
  <c r="EL31" i="22"/>
  <c r="GX31" i="22"/>
  <c r="KP31" i="22"/>
  <c r="LV31" i="22"/>
  <c r="DC31" i="22"/>
  <c r="HS31" i="22"/>
  <c r="CA31" i="22"/>
  <c r="EM31" i="22"/>
  <c r="BL31" i="22"/>
  <c r="DX31" i="22"/>
  <c r="GJ31" i="22"/>
  <c r="MN31" i="22"/>
  <c r="Q31" i="22"/>
  <c r="DI31" i="22"/>
  <c r="HA31" i="22"/>
  <c r="JS31" i="22"/>
  <c r="ME31" i="22"/>
  <c r="AN31" i="22"/>
  <c r="GR31" i="22"/>
  <c r="HX31" i="22"/>
  <c r="JD31" i="22"/>
  <c r="KJ31" i="22"/>
  <c r="LP31" i="22"/>
  <c r="MV31" i="22"/>
  <c r="CM31" i="22"/>
  <c r="Y31" i="22"/>
  <c r="CK31" i="22"/>
  <c r="EW31" i="22"/>
  <c r="AI31" i="22"/>
  <c r="DR31" i="22"/>
  <c r="M59" i="22"/>
  <c r="J39" i="22"/>
  <c r="L59" i="22" s="1"/>
  <c r="BF31" i="22"/>
  <c r="Z31" i="22"/>
  <c r="JV31" i="22"/>
  <c r="AP31" i="22"/>
  <c r="BV31" i="22"/>
  <c r="FN31" i="22"/>
  <c r="HZ31" i="22"/>
  <c r="LR31" i="22"/>
  <c r="MX31" i="22"/>
  <c r="KE31" i="22"/>
  <c r="CF31" i="22"/>
  <c r="HD31" i="22"/>
  <c r="JP31" i="22"/>
  <c r="NH31" i="22"/>
  <c r="U31" i="22"/>
  <c r="BA31" i="22"/>
  <c r="DM31" i="22"/>
  <c r="FY31" i="22"/>
  <c r="IK31" i="22"/>
  <c r="MC31" i="22"/>
  <c r="BJ31" i="22"/>
  <c r="DV31" i="22"/>
  <c r="GH31" i="22"/>
  <c r="HN31" i="22"/>
  <c r="LF31" i="22"/>
  <c r="AQ31" i="22"/>
  <c r="AE31" i="22"/>
  <c r="IU31" i="22"/>
  <c r="KA31" i="22"/>
  <c r="P31" i="22"/>
  <c r="AV31" i="22"/>
  <c r="CB31" i="22"/>
  <c r="DH31" i="22"/>
  <c r="EN31" i="22"/>
  <c r="FT31" i="22"/>
  <c r="GZ31" i="22"/>
  <c r="IF31" i="22"/>
  <c r="JL31" i="22"/>
  <c r="LX31" i="22"/>
  <c r="KM31" i="22"/>
  <c r="AG31" i="22"/>
  <c r="BM31" i="22"/>
  <c r="CS31" i="22"/>
  <c r="DY31" i="22"/>
  <c r="FE31" i="22"/>
  <c r="GK31" i="22"/>
  <c r="HQ31" i="22"/>
  <c r="IW31" i="22"/>
  <c r="KC31" i="22"/>
  <c r="LI31" i="22"/>
  <c r="MO31" i="22"/>
  <c r="EI31" i="22"/>
  <c r="NG31" i="22"/>
  <c r="HJ31" i="22"/>
  <c r="J31" i="22"/>
  <c r="DB31" i="22"/>
  <c r="EH31" i="22"/>
  <c r="GT31" i="22"/>
  <c r="JF31" i="22"/>
  <c r="KL31" i="22"/>
  <c r="T31" i="22"/>
  <c r="ER31" i="22"/>
  <c r="IJ31" i="22"/>
  <c r="KV31" i="22"/>
  <c r="MB31" i="22"/>
  <c r="JG31" i="22"/>
  <c r="CG31" i="22"/>
  <c r="ES31" i="22"/>
  <c r="HE31" i="22"/>
  <c r="AD31" i="22"/>
  <c r="CP31" i="22"/>
  <c r="FB31" i="22"/>
  <c r="IT31" i="22"/>
  <c r="JZ31" i="22"/>
  <c r="ML31" i="22"/>
  <c r="LC31" i="22"/>
  <c r="DW31" i="22"/>
  <c r="FC31" i="22"/>
  <c r="MM31" i="22"/>
  <c r="LQ31" i="22"/>
  <c r="MW31" i="22"/>
  <c r="FG31" i="22"/>
  <c r="JX31" i="22"/>
  <c r="LD31" i="22"/>
  <c r="AY31" i="22"/>
  <c r="BI31" i="22"/>
  <c r="CO31" i="22"/>
  <c r="DU31" i="22"/>
  <c r="E13" i="22"/>
  <c r="G19" i="13" s="1"/>
  <c r="I19" i="13" s="1"/>
  <c r="K19" i="13" s="1"/>
  <c r="M19" i="13" s="1"/>
  <c r="O19" i="13" s="1"/>
  <c r="E14" i="22"/>
  <c r="G20" i="13" s="1"/>
  <c r="I20" i="13" s="1"/>
  <c r="K20" i="13" s="1"/>
  <c r="M20" i="13" s="1"/>
  <c r="O20" i="13" s="1"/>
  <c r="JC31" i="22"/>
  <c r="KI31" i="22"/>
  <c r="LO31" i="22"/>
  <c r="MU31" i="22"/>
  <c r="IN31" i="22"/>
  <c r="JT31" i="22"/>
  <c r="MF31" i="22"/>
  <c r="AA31" i="22"/>
  <c r="EY31" i="22"/>
  <c r="E6" i="22"/>
  <c r="G12" i="13" s="1"/>
  <c r="I12" i="13" s="1"/>
  <c r="K12" i="13" s="1"/>
  <c r="M12" i="13" s="1"/>
  <c r="O12" i="13" s="1"/>
  <c r="BU31" i="22"/>
  <c r="EG31" i="22"/>
  <c r="HC31" i="22"/>
  <c r="E16" i="22"/>
  <c r="G22" i="13" s="1"/>
  <c r="I22" i="13" s="1"/>
  <c r="K22" i="13" s="1"/>
  <c r="M22" i="13" s="1"/>
  <c r="O22" i="13" s="1"/>
  <c r="E15" i="22"/>
  <c r="G21" i="13" s="1"/>
  <c r="I21" i="13" s="1"/>
  <c r="K21" i="13" s="1"/>
  <c r="M21" i="13" s="1"/>
  <c r="O21" i="13" s="1"/>
  <c r="S31" i="22"/>
  <c r="AJ31" i="22"/>
  <c r="BP31" i="22"/>
  <c r="E8" i="22"/>
  <c r="G14" i="13" s="1"/>
  <c r="I14" i="13" s="1"/>
  <c r="K14" i="13" s="1"/>
  <c r="M14" i="13" s="1"/>
  <c r="O14" i="13" s="1"/>
  <c r="FH31" i="22"/>
  <c r="GN31" i="22"/>
  <c r="BO31" i="22"/>
  <c r="E7" i="22"/>
  <c r="G13" i="13" s="1"/>
  <c r="I13" i="13" s="1"/>
  <c r="K13" i="13" s="1"/>
  <c r="M13" i="13" s="1"/>
  <c r="O13" i="13" s="1"/>
  <c r="FS31" i="22"/>
  <c r="GY31" i="22"/>
  <c r="JK31" i="22"/>
  <c r="KQ31" i="22"/>
  <c r="LW31" i="22"/>
  <c r="NC31" i="22"/>
  <c r="IV31" i="22"/>
  <c r="KB31" i="22"/>
  <c r="F14" i="22" s="1"/>
  <c r="H20" i="13" s="1"/>
  <c r="J20" i="13" s="1"/>
  <c r="L20" i="13" s="1"/>
  <c r="N20" i="13" s="1"/>
  <c r="P20" i="13" s="1"/>
  <c r="LH31" i="22"/>
  <c r="BG31" i="22"/>
  <c r="E9" i="22"/>
  <c r="G15" i="13" s="1"/>
  <c r="I15" i="13" s="1"/>
  <c r="K15" i="13" s="1"/>
  <c r="M15" i="13" s="1"/>
  <c r="O15" i="13" s="1"/>
  <c r="CE31" i="22"/>
  <c r="CU31" i="22"/>
  <c r="EQ31" i="22"/>
  <c r="CI31" i="22"/>
  <c r="DO31" i="22"/>
  <c r="EU31" i="22"/>
  <c r="GA31" i="22"/>
  <c r="HG31" i="22"/>
  <c r="IM31" i="22"/>
  <c r="KY31" i="22"/>
  <c r="MY31" i="22"/>
  <c r="BT31" i="22"/>
  <c r="CZ31" i="22"/>
  <c r="EF31" i="22"/>
  <c r="FL31" i="22"/>
  <c r="IQ31" i="22"/>
  <c r="BE31" i="22"/>
  <c r="DQ31" i="22"/>
  <c r="HI31" i="22"/>
  <c r="IO31" i="22"/>
  <c r="JU31" i="22"/>
  <c r="LA31" i="22"/>
  <c r="MG31" i="22"/>
  <c r="LK31" i="22"/>
  <c r="E5" i="22"/>
  <c r="DS31" i="22"/>
  <c r="AZ31" i="22"/>
  <c r="DL31" i="22"/>
  <c r="FX31" i="22"/>
  <c r="EA31" i="22"/>
  <c r="JQ31" i="22"/>
  <c r="KW31" i="22"/>
  <c r="NI31" i="22"/>
  <c r="E12" i="22"/>
  <c r="G18" i="13" s="1"/>
  <c r="I18" i="13" s="1"/>
  <c r="K18" i="13" s="1"/>
  <c r="M18" i="13" s="1"/>
  <c r="O18" i="13" s="1"/>
  <c r="FW31" i="22"/>
  <c r="BK31" i="22"/>
  <c r="CQ31" i="22"/>
  <c r="F7" i="22" s="1"/>
  <c r="H13" i="13" s="1"/>
  <c r="J13" i="13" s="1"/>
  <c r="L13" i="13" s="1"/>
  <c r="N13" i="13" s="1"/>
  <c r="P13" i="13" s="1"/>
  <c r="GI31" i="22"/>
  <c r="HO31" i="22"/>
  <c r="LG31" i="22"/>
  <c r="KR31" i="22"/>
  <c r="ND31" i="22"/>
  <c r="DK31" i="22"/>
  <c r="E10" i="22"/>
  <c r="G16" i="13" s="1"/>
  <c r="I16" i="13" s="1"/>
  <c r="K16" i="13" s="1"/>
  <c r="M16" i="13" s="1"/>
  <c r="O16" i="13" s="1"/>
  <c r="E11" i="22"/>
  <c r="G17" i="13" s="1"/>
  <c r="I17" i="13" s="1"/>
  <c r="K17" i="13" s="1"/>
  <c r="M17" i="13" s="1"/>
  <c r="O17" i="13" s="1"/>
  <c r="K29" i="20"/>
  <c r="L29" i="20"/>
  <c r="M29" i="20"/>
  <c r="N29" i="20"/>
  <c r="O29" i="20"/>
  <c r="P29" i="20"/>
  <c r="Q29" i="20"/>
  <c r="R29" i="20"/>
  <c r="S29" i="20"/>
  <c r="T29" i="20"/>
  <c r="U29" i="20"/>
  <c r="V29" i="20"/>
  <c r="W29" i="20"/>
  <c r="X29" i="20"/>
  <c r="Y29" i="20"/>
  <c r="Z29" i="20"/>
  <c r="AA29" i="20"/>
  <c r="AB29" i="20"/>
  <c r="AC29" i="20"/>
  <c r="AD29" i="20"/>
  <c r="AE29" i="20"/>
  <c r="AF29" i="20"/>
  <c r="AG29" i="20"/>
  <c r="AH29" i="20"/>
  <c r="AI29" i="20"/>
  <c r="AJ29" i="20"/>
  <c r="AK29" i="20"/>
  <c r="AL29" i="20"/>
  <c r="AM29" i="20"/>
  <c r="AN29" i="20"/>
  <c r="AO29" i="20"/>
  <c r="AP29" i="20"/>
  <c r="AQ29" i="20"/>
  <c r="AR29" i="20"/>
  <c r="AS29" i="20"/>
  <c r="AT29" i="20"/>
  <c r="AU29" i="20"/>
  <c r="AV29" i="20"/>
  <c r="AW29" i="20"/>
  <c r="AX29" i="20"/>
  <c r="AY29" i="20"/>
  <c r="AZ29" i="20"/>
  <c r="BA29" i="20"/>
  <c r="BB29" i="20"/>
  <c r="BC29" i="20"/>
  <c r="BD29" i="20"/>
  <c r="BE29" i="20"/>
  <c r="BF29" i="20"/>
  <c r="BG29" i="20"/>
  <c r="BH29" i="20"/>
  <c r="BI29" i="20"/>
  <c r="BJ29" i="20"/>
  <c r="BK29" i="20"/>
  <c r="BL29" i="20"/>
  <c r="BM29" i="20"/>
  <c r="BN29" i="20"/>
  <c r="BO29" i="20"/>
  <c r="BP29" i="20"/>
  <c r="BQ29" i="20"/>
  <c r="BR29" i="20"/>
  <c r="BS29" i="20"/>
  <c r="BT29" i="20"/>
  <c r="BU29" i="20"/>
  <c r="BV29" i="20"/>
  <c r="BW29" i="20"/>
  <c r="BX29" i="20"/>
  <c r="BY29" i="20"/>
  <c r="BZ29" i="20"/>
  <c r="CA29" i="20"/>
  <c r="CB29" i="20"/>
  <c r="CC29" i="20"/>
  <c r="CD29" i="20"/>
  <c r="CE29" i="20"/>
  <c r="CF29" i="20"/>
  <c r="CG29" i="20"/>
  <c r="CH29" i="20"/>
  <c r="CI29" i="20"/>
  <c r="CJ29" i="20"/>
  <c r="CK29" i="20"/>
  <c r="CL29" i="20"/>
  <c r="CM29" i="20"/>
  <c r="CN29" i="20"/>
  <c r="CO29" i="20"/>
  <c r="CP29" i="20"/>
  <c r="CQ29" i="20"/>
  <c r="CR29" i="20"/>
  <c r="CS29" i="20"/>
  <c r="CT29" i="20"/>
  <c r="CU29" i="20"/>
  <c r="CV29" i="20"/>
  <c r="CW29" i="20"/>
  <c r="CX29" i="20"/>
  <c r="CY29" i="20"/>
  <c r="CZ29" i="20"/>
  <c r="DA29" i="20"/>
  <c r="DB29" i="20"/>
  <c r="DC29" i="20"/>
  <c r="DD29" i="20"/>
  <c r="DE29" i="20"/>
  <c r="DF29" i="20"/>
  <c r="DG29" i="20"/>
  <c r="DH29" i="20"/>
  <c r="DI29" i="20"/>
  <c r="DJ29" i="20"/>
  <c r="DK29" i="20"/>
  <c r="DL29" i="20"/>
  <c r="DM29" i="20"/>
  <c r="DN29" i="20"/>
  <c r="DO29" i="20"/>
  <c r="DP29" i="20"/>
  <c r="DQ29" i="20"/>
  <c r="DR29" i="20"/>
  <c r="DS29" i="20"/>
  <c r="DT29" i="20"/>
  <c r="DU29" i="20"/>
  <c r="DV29" i="20"/>
  <c r="DW29" i="20"/>
  <c r="DX29" i="20"/>
  <c r="DY29" i="20"/>
  <c r="DZ29" i="20"/>
  <c r="EA29" i="20"/>
  <c r="EB29" i="20"/>
  <c r="EC29" i="20"/>
  <c r="ED29" i="20"/>
  <c r="EE29" i="20"/>
  <c r="EF29" i="20"/>
  <c r="EG29" i="20"/>
  <c r="EH29" i="20"/>
  <c r="EI29" i="20"/>
  <c r="EJ29" i="20"/>
  <c r="EK29" i="20"/>
  <c r="EL29" i="20"/>
  <c r="EM29" i="20"/>
  <c r="EN29" i="20"/>
  <c r="EO29" i="20"/>
  <c r="EP29" i="20"/>
  <c r="EQ29" i="20"/>
  <c r="ER29" i="20"/>
  <c r="ES29" i="20"/>
  <c r="ET29" i="20"/>
  <c r="EU29" i="20"/>
  <c r="EV29" i="20"/>
  <c r="EW29" i="20"/>
  <c r="EX29" i="20"/>
  <c r="EY29" i="20"/>
  <c r="EZ29" i="20"/>
  <c r="FA29" i="20"/>
  <c r="FB29" i="20"/>
  <c r="FC29" i="20"/>
  <c r="FD29" i="20"/>
  <c r="FE29" i="20"/>
  <c r="FF29" i="20"/>
  <c r="FG29" i="20"/>
  <c r="FH29" i="20"/>
  <c r="FI29" i="20"/>
  <c r="FJ29" i="20"/>
  <c r="FK29" i="20"/>
  <c r="FL29" i="20"/>
  <c r="FM29" i="20"/>
  <c r="FN29" i="20"/>
  <c r="FO29" i="20"/>
  <c r="FP29" i="20"/>
  <c r="FQ29" i="20"/>
  <c r="FR29" i="20"/>
  <c r="FS29" i="20"/>
  <c r="FT29" i="20"/>
  <c r="FU29" i="20"/>
  <c r="FV29" i="20"/>
  <c r="FW29" i="20"/>
  <c r="FX29" i="20"/>
  <c r="FY29" i="20"/>
  <c r="FZ29" i="20"/>
  <c r="GA29" i="20"/>
  <c r="GB29" i="20"/>
  <c r="GC29" i="20"/>
  <c r="GD29" i="20"/>
  <c r="GE29" i="20"/>
  <c r="GF29" i="20"/>
  <c r="GG29" i="20"/>
  <c r="GH29" i="20"/>
  <c r="GI29" i="20"/>
  <c r="GJ29" i="20"/>
  <c r="GK29" i="20"/>
  <c r="GL29" i="20"/>
  <c r="GM29" i="20"/>
  <c r="GN29" i="20"/>
  <c r="GO29" i="20"/>
  <c r="GP29" i="20"/>
  <c r="GQ29" i="20"/>
  <c r="GR29" i="20"/>
  <c r="GS29" i="20"/>
  <c r="GT29" i="20"/>
  <c r="GU29" i="20"/>
  <c r="GV29" i="20"/>
  <c r="GW29" i="20"/>
  <c r="GX29" i="20"/>
  <c r="GY29" i="20"/>
  <c r="GZ29" i="20"/>
  <c r="HA29" i="20"/>
  <c r="HB29" i="20"/>
  <c r="HC29" i="20"/>
  <c r="HD29" i="20"/>
  <c r="HE29" i="20"/>
  <c r="HF29" i="20"/>
  <c r="HG29" i="20"/>
  <c r="HH29" i="20"/>
  <c r="HI29" i="20"/>
  <c r="HJ29" i="20"/>
  <c r="HK29" i="20"/>
  <c r="HL29" i="20"/>
  <c r="HM29" i="20"/>
  <c r="HN29" i="20"/>
  <c r="HO29" i="20"/>
  <c r="HP29" i="20"/>
  <c r="HQ29" i="20"/>
  <c r="HR29" i="20"/>
  <c r="HS29" i="20"/>
  <c r="HT29" i="20"/>
  <c r="HU29" i="20"/>
  <c r="HV29" i="20"/>
  <c r="HW29" i="20"/>
  <c r="HX29" i="20"/>
  <c r="HY29" i="20"/>
  <c r="HZ29" i="20"/>
  <c r="IA29" i="20"/>
  <c r="IB29" i="20"/>
  <c r="IC29" i="20"/>
  <c r="ID29" i="20"/>
  <c r="IE29" i="20"/>
  <c r="IF29" i="20"/>
  <c r="IG29" i="20"/>
  <c r="IH29" i="20"/>
  <c r="II29" i="20"/>
  <c r="IJ29" i="20"/>
  <c r="IK29" i="20"/>
  <c r="IL29" i="20"/>
  <c r="IM29" i="20"/>
  <c r="IN29" i="20"/>
  <c r="IO29" i="20"/>
  <c r="IP29" i="20"/>
  <c r="IQ29" i="20"/>
  <c r="IR29" i="20"/>
  <c r="IS29" i="20"/>
  <c r="IT29" i="20"/>
  <c r="IU29" i="20"/>
  <c r="IV29" i="20"/>
  <c r="IW29" i="20"/>
  <c r="IX29" i="20"/>
  <c r="IY29" i="20"/>
  <c r="IZ29" i="20"/>
  <c r="JA29" i="20"/>
  <c r="JB29" i="20"/>
  <c r="JC29" i="20"/>
  <c r="JD29" i="20"/>
  <c r="JE29" i="20"/>
  <c r="JF29" i="20"/>
  <c r="JG29" i="20"/>
  <c r="JH29" i="20"/>
  <c r="JI29" i="20"/>
  <c r="JJ29" i="20"/>
  <c r="JK29" i="20"/>
  <c r="JL29" i="20"/>
  <c r="JM29" i="20"/>
  <c r="JN29" i="20"/>
  <c r="JO29" i="20"/>
  <c r="JP29" i="20"/>
  <c r="JQ29" i="20"/>
  <c r="JR29" i="20"/>
  <c r="JS29" i="20"/>
  <c r="JT29" i="20"/>
  <c r="JU29" i="20"/>
  <c r="JV29" i="20"/>
  <c r="JW29" i="20"/>
  <c r="JX29" i="20"/>
  <c r="JY29" i="20"/>
  <c r="JZ29" i="20"/>
  <c r="KA29" i="20"/>
  <c r="KB29" i="20"/>
  <c r="KC29" i="20"/>
  <c r="KD29" i="20"/>
  <c r="KE29" i="20"/>
  <c r="KF29" i="20"/>
  <c r="KG29" i="20"/>
  <c r="KH29" i="20"/>
  <c r="KI29" i="20"/>
  <c r="KJ29" i="20"/>
  <c r="KK29" i="20"/>
  <c r="KL29" i="20"/>
  <c r="KM29" i="20"/>
  <c r="KN29" i="20"/>
  <c r="KO29" i="20"/>
  <c r="KP29" i="20"/>
  <c r="KQ29" i="20"/>
  <c r="KR29" i="20"/>
  <c r="KS29" i="20"/>
  <c r="KT29" i="20"/>
  <c r="KU29" i="20"/>
  <c r="KV29" i="20"/>
  <c r="KW29" i="20"/>
  <c r="KX29" i="20"/>
  <c r="KY29" i="20"/>
  <c r="KZ29" i="20"/>
  <c r="LA29" i="20"/>
  <c r="LB29" i="20"/>
  <c r="LC29" i="20"/>
  <c r="LD29" i="20"/>
  <c r="LE29" i="20"/>
  <c r="LF29" i="20"/>
  <c r="LG29" i="20"/>
  <c r="LH29" i="20"/>
  <c r="LI29" i="20"/>
  <c r="LJ29" i="20"/>
  <c r="LK29" i="20"/>
  <c r="LL29" i="20"/>
  <c r="LM29" i="20"/>
  <c r="LN29" i="20"/>
  <c r="LO29" i="20"/>
  <c r="LP29" i="20"/>
  <c r="LQ29" i="20"/>
  <c r="LR29" i="20"/>
  <c r="LS29" i="20"/>
  <c r="LT29" i="20"/>
  <c r="LU29" i="20"/>
  <c r="LV29" i="20"/>
  <c r="LW29" i="20"/>
  <c r="LX29" i="20"/>
  <c r="LY29" i="20"/>
  <c r="LZ29" i="20"/>
  <c r="MA29" i="20"/>
  <c r="MB29" i="20"/>
  <c r="MC29" i="20"/>
  <c r="MD29" i="20"/>
  <c r="ME29" i="20"/>
  <c r="MF29" i="20"/>
  <c r="MG29" i="20"/>
  <c r="MH29" i="20"/>
  <c r="MI29" i="20"/>
  <c r="MJ29" i="20"/>
  <c r="MK29" i="20"/>
  <c r="ML29" i="20"/>
  <c r="MM29" i="20"/>
  <c r="MN29" i="20"/>
  <c r="MO29" i="20"/>
  <c r="MP29" i="20"/>
  <c r="MQ29" i="20"/>
  <c r="MR29" i="20"/>
  <c r="MS29" i="20"/>
  <c r="MT29" i="20"/>
  <c r="MU29" i="20"/>
  <c r="MV29" i="20"/>
  <c r="MW29" i="20"/>
  <c r="MX29" i="20"/>
  <c r="MY29" i="20"/>
  <c r="MZ29" i="20"/>
  <c r="NA29" i="20"/>
  <c r="NB29" i="20"/>
  <c r="NC29" i="20"/>
  <c r="ND29" i="20"/>
  <c r="NE29" i="20"/>
  <c r="NF29" i="20"/>
  <c r="NG29" i="20"/>
  <c r="NH29" i="20"/>
  <c r="NI29" i="20"/>
  <c r="NJ29" i="20"/>
  <c r="J29" i="20"/>
  <c r="I159" i="9" l="1"/>
  <c r="I169" i="9"/>
  <c r="I162" i="9"/>
  <c r="I193" i="9"/>
  <c r="I161" i="9"/>
  <c r="I171" i="9"/>
  <c r="I179" i="9"/>
  <c r="I191" i="9"/>
  <c r="I185" i="9"/>
  <c r="I156" i="9"/>
  <c r="I178" i="9"/>
  <c r="I194" i="9"/>
  <c r="I177" i="9"/>
  <c r="I176" i="9"/>
  <c r="I192" i="9"/>
  <c r="I160" i="9"/>
  <c r="I175" i="9"/>
  <c r="I188" i="9"/>
  <c r="F6" i="22"/>
  <c r="H12" i="13" s="1"/>
  <c r="J12" i="13" s="1"/>
  <c r="L12" i="13" s="1"/>
  <c r="N12" i="13" s="1"/>
  <c r="P12" i="13" s="1"/>
  <c r="F10" i="22"/>
  <c r="H16" i="13" s="1"/>
  <c r="J16" i="13" s="1"/>
  <c r="L16" i="13" s="1"/>
  <c r="N16" i="13" s="1"/>
  <c r="P16" i="13" s="1"/>
  <c r="Q71" i="22"/>
  <c r="V71" i="22"/>
  <c r="F8" i="22"/>
  <c r="H14" i="13" s="1"/>
  <c r="J14" i="13" s="1"/>
  <c r="L14" i="13" s="1"/>
  <c r="N14" i="13" s="1"/>
  <c r="P14" i="13" s="1"/>
  <c r="F335" i="18"/>
  <c r="K335" i="18" s="1"/>
  <c r="I335" i="18"/>
  <c r="I247" i="18"/>
  <c r="F247" i="18"/>
  <c r="K247" i="18" s="1"/>
  <c r="F286" i="18"/>
  <c r="K286" i="18" s="1"/>
  <c r="I286" i="18"/>
  <c r="F330" i="18"/>
  <c r="K330" i="18" s="1"/>
  <c r="I330" i="18"/>
  <c r="F237" i="18"/>
  <c r="K237" i="18" s="1"/>
  <c r="I237" i="18"/>
  <c r="W71" i="22"/>
  <c r="D324" i="18"/>
  <c r="D280" i="18"/>
  <c r="R71" i="22"/>
  <c r="F284" i="18"/>
  <c r="K284" i="18" s="1"/>
  <c r="I284" i="18"/>
  <c r="F321" i="18"/>
  <c r="I321" i="18"/>
  <c r="F195" i="9"/>
  <c r="I233" i="18"/>
  <c r="F233" i="18"/>
  <c r="F163" i="9"/>
  <c r="I272" i="18"/>
  <c r="F272" i="18"/>
  <c r="F174" i="9"/>
  <c r="F316" i="18"/>
  <c r="I316" i="18"/>
  <c r="F190" i="9"/>
  <c r="F223" i="18"/>
  <c r="I223" i="18"/>
  <c r="F153" i="9"/>
  <c r="F270" i="18"/>
  <c r="I270" i="18"/>
  <c r="F172" i="9"/>
  <c r="F327" i="18"/>
  <c r="K327" i="18" s="1"/>
  <c r="I327" i="18"/>
  <c r="F239" i="18"/>
  <c r="K239" i="18" s="1"/>
  <c r="I239" i="18"/>
  <c r="I282" i="18"/>
  <c r="F282" i="18"/>
  <c r="K282" i="18" s="1"/>
  <c r="I326" i="18"/>
  <c r="F326" i="18"/>
  <c r="K326" i="18" s="1"/>
  <c r="I238" i="18"/>
  <c r="F238" i="18"/>
  <c r="K238" i="18" s="1"/>
  <c r="F242" i="18"/>
  <c r="K242" i="18" s="1"/>
  <c r="I242" i="18"/>
  <c r="I285" i="18"/>
  <c r="F285" i="18"/>
  <c r="K285" i="18" s="1"/>
  <c r="F329" i="18"/>
  <c r="K329" i="18" s="1"/>
  <c r="I329" i="18"/>
  <c r="F241" i="18"/>
  <c r="K241" i="18" s="1"/>
  <c r="I241" i="18"/>
  <c r="F15" i="22"/>
  <c r="H21" i="13" s="1"/>
  <c r="J21" i="13" s="1"/>
  <c r="L21" i="13" s="1"/>
  <c r="N21" i="13" s="1"/>
  <c r="P21" i="13" s="1"/>
  <c r="F12" i="22"/>
  <c r="H18" i="13" s="1"/>
  <c r="J18" i="13" s="1"/>
  <c r="L18" i="13" s="1"/>
  <c r="N18" i="13" s="1"/>
  <c r="P18" i="13" s="1"/>
  <c r="F13" i="22"/>
  <c r="H19" i="13" s="1"/>
  <c r="J19" i="13" s="1"/>
  <c r="L19" i="13" s="1"/>
  <c r="N19" i="13" s="1"/>
  <c r="P19" i="13" s="1"/>
  <c r="F313" i="18"/>
  <c r="I313" i="18"/>
  <c r="F187" i="9"/>
  <c r="F225" i="18"/>
  <c r="I225" i="18"/>
  <c r="F155" i="9"/>
  <c r="F268" i="18"/>
  <c r="I268" i="18"/>
  <c r="F170" i="9"/>
  <c r="I312" i="18"/>
  <c r="F312" i="18"/>
  <c r="F186" i="9"/>
  <c r="F224" i="18"/>
  <c r="I224" i="18"/>
  <c r="F154" i="9"/>
  <c r="I228" i="18"/>
  <c r="F228" i="18"/>
  <c r="F158" i="9"/>
  <c r="F271" i="18"/>
  <c r="I271" i="18"/>
  <c r="F173" i="9"/>
  <c r="F315" i="18"/>
  <c r="I315" i="18"/>
  <c r="F189" i="9"/>
  <c r="F227" i="18"/>
  <c r="I227" i="18"/>
  <c r="F157" i="9"/>
  <c r="F9" i="22"/>
  <c r="H15" i="13" s="1"/>
  <c r="J15" i="13" s="1"/>
  <c r="L15" i="13" s="1"/>
  <c r="N15" i="13" s="1"/>
  <c r="P15" i="13" s="1"/>
  <c r="I328" i="18"/>
  <c r="F328" i="18"/>
  <c r="K328" i="18" s="1"/>
  <c r="I240" i="18"/>
  <c r="F240" i="18"/>
  <c r="K240" i="18" s="1"/>
  <c r="I290" i="18"/>
  <c r="F290" i="18"/>
  <c r="K290" i="18" s="1"/>
  <c r="F334" i="18"/>
  <c r="K334" i="18" s="1"/>
  <c r="I334" i="18"/>
  <c r="I289" i="18"/>
  <c r="F289" i="18"/>
  <c r="K289" i="18" s="1"/>
  <c r="F288" i="18"/>
  <c r="K288" i="18" s="1"/>
  <c r="I288" i="18"/>
  <c r="I332" i="18"/>
  <c r="F332" i="18"/>
  <c r="K332" i="18" s="1"/>
  <c r="I244" i="18"/>
  <c r="F244" i="18"/>
  <c r="K244" i="18" s="1"/>
  <c r="I287" i="18"/>
  <c r="F287" i="18"/>
  <c r="K287" i="18" s="1"/>
  <c r="F5" i="22"/>
  <c r="H11" i="13" s="1"/>
  <c r="J11" i="13" s="1"/>
  <c r="L11" i="13" s="1"/>
  <c r="N11" i="13" s="1"/>
  <c r="P11" i="13" s="1"/>
  <c r="I314" i="18"/>
  <c r="F314" i="18"/>
  <c r="F188" i="9"/>
  <c r="I226" i="18"/>
  <c r="F226" i="18"/>
  <c r="F156" i="9"/>
  <c r="F276" i="18"/>
  <c r="I276" i="18"/>
  <c r="F178" i="9"/>
  <c r="F320" i="18"/>
  <c r="I320" i="18"/>
  <c r="F194" i="9"/>
  <c r="F275" i="18"/>
  <c r="I275" i="18"/>
  <c r="F177" i="9"/>
  <c r="F274" i="18"/>
  <c r="I274" i="18"/>
  <c r="F176" i="9"/>
  <c r="I318" i="18"/>
  <c r="F318" i="18"/>
  <c r="F192" i="9"/>
  <c r="I230" i="18"/>
  <c r="F230" i="18"/>
  <c r="F160" i="9"/>
  <c r="I273" i="18"/>
  <c r="F273" i="18"/>
  <c r="F175" i="9"/>
  <c r="I331" i="18"/>
  <c r="F331" i="18"/>
  <c r="K331" i="18" s="1"/>
  <c r="F243" i="18"/>
  <c r="K243" i="18" s="1"/>
  <c r="I243" i="18"/>
  <c r="I281" i="18"/>
  <c r="F281" i="18"/>
  <c r="K281" i="18" s="1"/>
  <c r="F325" i="18"/>
  <c r="K325" i="18" s="1"/>
  <c r="I325" i="18"/>
  <c r="I246" i="18"/>
  <c r="F246" i="18"/>
  <c r="K246" i="18" s="1"/>
  <c r="I333" i="18"/>
  <c r="F333" i="18"/>
  <c r="K333" i="18" s="1"/>
  <c r="F245" i="18"/>
  <c r="K245" i="18" s="1"/>
  <c r="I245" i="18"/>
  <c r="F283" i="18"/>
  <c r="K283" i="18" s="1"/>
  <c r="I283" i="18"/>
  <c r="I291" i="18"/>
  <c r="F291" i="18"/>
  <c r="K291" i="18" s="1"/>
  <c r="F317" i="18"/>
  <c r="I317" i="18"/>
  <c r="F191" i="9"/>
  <c r="F229" i="18"/>
  <c r="I229" i="18"/>
  <c r="F159" i="9"/>
  <c r="F267" i="18"/>
  <c r="I267" i="18"/>
  <c r="F169" i="9"/>
  <c r="I311" i="18"/>
  <c r="F311" i="18"/>
  <c r="F185" i="9"/>
  <c r="F232" i="18"/>
  <c r="I232" i="18"/>
  <c r="F162" i="9"/>
  <c r="I319" i="18"/>
  <c r="F319" i="18"/>
  <c r="F193" i="9"/>
  <c r="F231" i="18"/>
  <c r="I231" i="18"/>
  <c r="F161" i="9"/>
  <c r="I269" i="18"/>
  <c r="F269" i="18"/>
  <c r="F171" i="9"/>
  <c r="F277" i="18"/>
  <c r="I277" i="18"/>
  <c r="F179" i="9"/>
  <c r="D266" i="18"/>
  <c r="I168" i="9" s="1"/>
  <c r="D310" i="18"/>
  <c r="I184" i="9" s="1"/>
  <c r="Y24" i="13"/>
  <c r="L71" i="22"/>
  <c r="M71" i="22"/>
  <c r="D236" i="18"/>
  <c r="F11" i="22"/>
  <c r="H17" i="13" s="1"/>
  <c r="J17" i="13" s="1"/>
  <c r="L17" i="13" s="1"/>
  <c r="N17" i="13" s="1"/>
  <c r="P17" i="13" s="1"/>
  <c r="G11" i="13"/>
  <c r="E17" i="22"/>
  <c r="F16" i="22"/>
  <c r="H22" i="13" s="1"/>
  <c r="J22" i="13" s="1"/>
  <c r="L22" i="13" s="1"/>
  <c r="N22" i="13" s="1"/>
  <c r="P22" i="13" s="1"/>
  <c r="I6" i="19"/>
  <c r="I101" i="19" s="1"/>
  <c r="J6" i="19"/>
  <c r="J101" i="19" s="1"/>
  <c r="F6" i="19"/>
  <c r="F101" i="19" s="1"/>
  <c r="M6" i="19"/>
  <c r="M101" i="19" s="1"/>
  <c r="E6" i="19"/>
  <c r="E101" i="19" s="1"/>
  <c r="D6" i="19"/>
  <c r="D101" i="19" s="1"/>
  <c r="L6" i="19"/>
  <c r="L101" i="19" s="1"/>
  <c r="K6" i="19"/>
  <c r="K101" i="19" s="1"/>
  <c r="C6" i="19"/>
  <c r="H6" i="19"/>
  <c r="H101" i="19" s="1"/>
  <c r="N6" i="19"/>
  <c r="N101" i="19" s="1"/>
  <c r="G6" i="19"/>
  <c r="G101" i="19" s="1"/>
  <c r="V24" i="13" l="1"/>
  <c r="M179" i="9"/>
  <c r="L179" i="9"/>
  <c r="P179" i="9" s="1"/>
  <c r="M171" i="9"/>
  <c r="L171" i="9"/>
  <c r="P171" i="9" s="1"/>
  <c r="K231" i="18"/>
  <c r="H161" i="9"/>
  <c r="L162" i="9"/>
  <c r="P162" i="9" s="1"/>
  <c r="M162" i="9"/>
  <c r="K267" i="18"/>
  <c r="H169" i="9"/>
  <c r="K276" i="18"/>
  <c r="H178" i="9"/>
  <c r="K270" i="18"/>
  <c r="H172" i="9"/>
  <c r="M190" i="9"/>
  <c r="L190" i="9"/>
  <c r="P190" i="9" s="1"/>
  <c r="M193" i="9"/>
  <c r="L193" i="9"/>
  <c r="P193" i="9" s="1"/>
  <c r="M191" i="9"/>
  <c r="L191" i="9"/>
  <c r="P191" i="9" s="1"/>
  <c r="M177" i="9"/>
  <c r="L177" i="9"/>
  <c r="P177" i="9" s="1"/>
  <c r="K320" i="18"/>
  <c r="H194" i="9"/>
  <c r="K271" i="18"/>
  <c r="H173" i="9"/>
  <c r="L186" i="9"/>
  <c r="P186" i="9" s="1"/>
  <c r="M186" i="9"/>
  <c r="K268" i="18"/>
  <c r="H170" i="9"/>
  <c r="L153" i="9"/>
  <c r="P153" i="9" s="1"/>
  <c r="M153" i="9"/>
  <c r="K272" i="18"/>
  <c r="H174" i="9"/>
  <c r="M195" i="9"/>
  <c r="L195" i="9"/>
  <c r="P195" i="9" s="1"/>
  <c r="M189" i="9"/>
  <c r="L189" i="9"/>
  <c r="P189" i="9" s="1"/>
  <c r="K225" i="18"/>
  <c r="H155" i="9"/>
  <c r="K233" i="18"/>
  <c r="H163" i="9"/>
  <c r="K269" i="18"/>
  <c r="H171" i="9"/>
  <c r="K311" i="18"/>
  <c r="H185" i="9"/>
  <c r="K230" i="18"/>
  <c r="H160" i="9"/>
  <c r="M176" i="9"/>
  <c r="L176" i="9"/>
  <c r="P176" i="9" s="1"/>
  <c r="L156" i="9"/>
  <c r="P156" i="9" s="1"/>
  <c r="M156" i="9"/>
  <c r="M169" i="9"/>
  <c r="L169" i="9"/>
  <c r="P169" i="9" s="1"/>
  <c r="M159" i="9"/>
  <c r="L159" i="9"/>
  <c r="P159" i="9" s="1"/>
  <c r="K273" i="18"/>
  <c r="H175" i="9"/>
  <c r="K314" i="18"/>
  <c r="H188" i="9"/>
  <c r="M158" i="9"/>
  <c r="L158" i="9"/>
  <c r="P158" i="9" s="1"/>
  <c r="K312" i="18"/>
  <c r="H186" i="9"/>
  <c r="M187" i="9"/>
  <c r="L187" i="9"/>
  <c r="P187" i="9" s="1"/>
  <c r="F280" i="18"/>
  <c r="K280" i="18" s="1"/>
  <c r="I280" i="18"/>
  <c r="L188" i="9"/>
  <c r="P188" i="9" s="1"/>
  <c r="M188" i="9"/>
  <c r="L157" i="9"/>
  <c r="P157" i="9" s="1"/>
  <c r="M157" i="9"/>
  <c r="M154" i="9"/>
  <c r="L154" i="9"/>
  <c r="P154" i="9" s="1"/>
  <c r="K277" i="18"/>
  <c r="H179" i="9"/>
  <c r="K232" i="18"/>
  <c r="H162" i="9"/>
  <c r="K317" i="18"/>
  <c r="H191" i="9"/>
  <c r="K275" i="18"/>
  <c r="H177" i="9"/>
  <c r="K315" i="18"/>
  <c r="H189" i="9"/>
  <c r="F324" i="18"/>
  <c r="K324" i="18" s="1"/>
  <c r="I324" i="18"/>
  <c r="K316" i="18"/>
  <c r="H190" i="9"/>
  <c r="M161" i="9"/>
  <c r="L161" i="9"/>
  <c r="P161" i="9" s="1"/>
  <c r="K319" i="18"/>
  <c r="H193" i="9"/>
  <c r="M185" i="9"/>
  <c r="L185" i="9"/>
  <c r="P185" i="9" s="1"/>
  <c r="M178" i="9"/>
  <c r="L178" i="9"/>
  <c r="P178" i="9" s="1"/>
  <c r="K226" i="18"/>
  <c r="H156" i="9"/>
  <c r="K229" i="18"/>
  <c r="H159" i="9"/>
  <c r="L160" i="9"/>
  <c r="P160" i="9" s="1"/>
  <c r="M160" i="9"/>
  <c r="M192" i="9"/>
  <c r="L192" i="9"/>
  <c r="P192" i="9" s="1"/>
  <c r="K274" i="18"/>
  <c r="H176" i="9"/>
  <c r="K227" i="18"/>
  <c r="H157" i="9"/>
  <c r="L173" i="9"/>
  <c r="P173" i="9" s="1"/>
  <c r="M173" i="9"/>
  <c r="K224" i="18"/>
  <c r="H154" i="9"/>
  <c r="L155" i="9"/>
  <c r="P155" i="9" s="1"/>
  <c r="M155" i="9"/>
  <c r="K313" i="18"/>
  <c r="H187" i="9"/>
  <c r="M174" i="9"/>
  <c r="L174" i="9"/>
  <c r="P174" i="9" s="1"/>
  <c r="M163" i="9"/>
  <c r="L163" i="9"/>
  <c r="P163" i="9" s="1"/>
  <c r="L175" i="9"/>
  <c r="P175" i="9" s="1"/>
  <c r="M175" i="9"/>
  <c r="K318" i="18"/>
  <c r="H192" i="9"/>
  <c r="M194" i="9"/>
  <c r="L194" i="9"/>
  <c r="P194" i="9" s="1"/>
  <c r="K228" i="18"/>
  <c r="H158" i="9"/>
  <c r="M170" i="9"/>
  <c r="L170" i="9"/>
  <c r="P170" i="9" s="1"/>
  <c r="M172" i="9"/>
  <c r="L172" i="9"/>
  <c r="P172" i="9" s="1"/>
  <c r="K223" i="18"/>
  <c r="H153" i="9"/>
  <c r="K321" i="18"/>
  <c r="H195" i="9"/>
  <c r="F310" i="18"/>
  <c r="I310" i="18"/>
  <c r="F184" i="9"/>
  <c r="F266" i="18"/>
  <c r="I266" i="18"/>
  <c r="F168" i="9"/>
  <c r="I236" i="18"/>
  <c r="F236" i="18"/>
  <c r="K236" i="18" s="1"/>
  <c r="D222" i="18"/>
  <c r="I152" i="9" s="1"/>
  <c r="S24" i="13"/>
  <c r="G24" i="13"/>
  <c r="I11" i="13"/>
  <c r="F17" i="22"/>
  <c r="D35" i="18"/>
  <c r="O9" i="19"/>
  <c r="O6" i="19"/>
  <c r="C101" i="19"/>
  <c r="O101" i="19" s="1"/>
  <c r="D137" i="18"/>
  <c r="H137" i="16"/>
  <c r="H138" i="16"/>
  <c r="H139" i="16"/>
  <c r="H140" i="16"/>
  <c r="H141" i="16"/>
  <c r="H142" i="16"/>
  <c r="H143" i="16"/>
  <c r="H144" i="16"/>
  <c r="H145" i="16"/>
  <c r="H146" i="16"/>
  <c r="H147" i="16"/>
  <c r="H136" i="16"/>
  <c r="G137" i="16"/>
  <c r="G138" i="16"/>
  <c r="G139" i="16"/>
  <c r="G140" i="16"/>
  <c r="G141" i="16"/>
  <c r="G142" i="16"/>
  <c r="G143" i="16"/>
  <c r="G144" i="16"/>
  <c r="G145" i="16"/>
  <c r="G146" i="16"/>
  <c r="G147" i="16"/>
  <c r="G136" i="16"/>
  <c r="F137" i="16"/>
  <c r="F138" i="16"/>
  <c r="F139" i="16"/>
  <c r="F140" i="16"/>
  <c r="F141" i="16"/>
  <c r="F142" i="16"/>
  <c r="I142" i="16" s="1"/>
  <c r="F143" i="16"/>
  <c r="F144" i="16"/>
  <c r="F145" i="16"/>
  <c r="F146" i="16"/>
  <c r="F147" i="16"/>
  <c r="F136" i="16"/>
  <c r="G121" i="16"/>
  <c r="G122" i="16"/>
  <c r="G123" i="16"/>
  <c r="G124" i="16"/>
  <c r="G125" i="16"/>
  <c r="G126" i="16"/>
  <c r="G127" i="16"/>
  <c r="G128" i="16"/>
  <c r="G129" i="16"/>
  <c r="G130" i="16"/>
  <c r="G131" i="16"/>
  <c r="G120" i="16"/>
  <c r="G105" i="16"/>
  <c r="G106" i="16"/>
  <c r="G107" i="16"/>
  <c r="G108" i="16"/>
  <c r="G109" i="16"/>
  <c r="G110" i="16"/>
  <c r="G111" i="16"/>
  <c r="G112" i="16"/>
  <c r="G113" i="16"/>
  <c r="G114" i="16"/>
  <c r="G115" i="16"/>
  <c r="G104" i="16"/>
  <c r="G89" i="16"/>
  <c r="G90" i="16"/>
  <c r="G91" i="16"/>
  <c r="G92" i="16"/>
  <c r="G93" i="16"/>
  <c r="G94" i="16"/>
  <c r="G95" i="16"/>
  <c r="G96" i="16"/>
  <c r="G97" i="16"/>
  <c r="G98" i="16"/>
  <c r="G99" i="16"/>
  <c r="G88" i="16"/>
  <c r="G73" i="16"/>
  <c r="G74" i="16"/>
  <c r="G75" i="16"/>
  <c r="G76" i="16"/>
  <c r="G77" i="16"/>
  <c r="G78" i="16"/>
  <c r="G79" i="16"/>
  <c r="G80" i="16"/>
  <c r="G81" i="16"/>
  <c r="G82" i="16"/>
  <c r="G83" i="16"/>
  <c r="G72" i="16"/>
  <c r="G67" i="16"/>
  <c r="G57" i="16"/>
  <c r="G58" i="16"/>
  <c r="G59" i="16"/>
  <c r="G60" i="16"/>
  <c r="G61" i="16"/>
  <c r="G62" i="16"/>
  <c r="G63" i="16"/>
  <c r="G64" i="16"/>
  <c r="G65" i="16"/>
  <c r="G66" i="16"/>
  <c r="G56" i="16"/>
  <c r="G121" i="9"/>
  <c r="G122" i="9"/>
  <c r="G123" i="9"/>
  <c r="G124" i="9"/>
  <c r="G125" i="9"/>
  <c r="G126" i="9"/>
  <c r="G127" i="9"/>
  <c r="G128" i="9"/>
  <c r="G129" i="9"/>
  <c r="G130" i="9"/>
  <c r="G131" i="9"/>
  <c r="G120" i="9"/>
  <c r="D147" i="16"/>
  <c r="D146" i="16"/>
  <c r="D145" i="16"/>
  <c r="D144" i="16"/>
  <c r="D143" i="16"/>
  <c r="D142" i="16"/>
  <c r="D141" i="16"/>
  <c r="D140" i="16"/>
  <c r="D139" i="16"/>
  <c r="D138" i="16"/>
  <c r="D137" i="16"/>
  <c r="D136" i="16"/>
  <c r="H148" i="9"/>
  <c r="G148" i="9"/>
  <c r="D147" i="9"/>
  <c r="D146" i="9"/>
  <c r="D145" i="9"/>
  <c r="D144" i="9"/>
  <c r="D143" i="9"/>
  <c r="D142" i="9"/>
  <c r="D141" i="9"/>
  <c r="D140" i="9"/>
  <c r="D139" i="9"/>
  <c r="D138" i="9"/>
  <c r="D137" i="9"/>
  <c r="D136" i="9"/>
  <c r="G105" i="9"/>
  <c r="G106" i="9"/>
  <c r="G107" i="9"/>
  <c r="G108" i="9"/>
  <c r="G109" i="9"/>
  <c r="G110" i="9"/>
  <c r="G111" i="9"/>
  <c r="G112" i="9"/>
  <c r="G113" i="9"/>
  <c r="G114" i="9"/>
  <c r="G115" i="9"/>
  <c r="G104" i="9"/>
  <c r="G89" i="9"/>
  <c r="G90" i="9"/>
  <c r="G91" i="9"/>
  <c r="G92" i="9"/>
  <c r="G93" i="9"/>
  <c r="G94" i="9"/>
  <c r="G95" i="9"/>
  <c r="G96" i="9"/>
  <c r="G97" i="9"/>
  <c r="G98" i="9"/>
  <c r="G99" i="9"/>
  <c r="G88" i="9"/>
  <c r="G73" i="9"/>
  <c r="G74" i="9"/>
  <c r="G75" i="9"/>
  <c r="G76" i="9"/>
  <c r="G77" i="9"/>
  <c r="G78" i="9"/>
  <c r="G79" i="9"/>
  <c r="G80" i="9"/>
  <c r="G81" i="9"/>
  <c r="G82" i="9"/>
  <c r="G83" i="9"/>
  <c r="G72" i="9"/>
  <c r="G57" i="9"/>
  <c r="G58" i="9"/>
  <c r="G59" i="9"/>
  <c r="G60" i="9"/>
  <c r="G61" i="9"/>
  <c r="G62" i="9"/>
  <c r="G63" i="9"/>
  <c r="G64" i="9"/>
  <c r="G65" i="9"/>
  <c r="G66" i="9"/>
  <c r="G67" i="9"/>
  <c r="G56" i="9"/>
  <c r="P205" i="18"/>
  <c r="Q205" i="18" s="1"/>
  <c r="D205" i="18"/>
  <c r="P204" i="18"/>
  <c r="Q204" i="18" s="1"/>
  <c r="D204" i="18"/>
  <c r="P203" i="18"/>
  <c r="Q203" i="18" s="1"/>
  <c r="D203" i="18"/>
  <c r="P202" i="18"/>
  <c r="Q202" i="18" s="1"/>
  <c r="D202" i="18"/>
  <c r="P201" i="18"/>
  <c r="Q201" i="18" s="1"/>
  <c r="D201" i="18"/>
  <c r="P200" i="18"/>
  <c r="Q200" i="18" s="1"/>
  <c r="D200" i="18"/>
  <c r="P199" i="18"/>
  <c r="Q199" i="18" s="1"/>
  <c r="D199" i="18"/>
  <c r="P198" i="18"/>
  <c r="Q198" i="18" s="1"/>
  <c r="D198" i="18"/>
  <c r="P197" i="18"/>
  <c r="Q197" i="18" s="1"/>
  <c r="D197" i="18"/>
  <c r="P196" i="18"/>
  <c r="Q196" i="18" s="1"/>
  <c r="D196" i="18"/>
  <c r="P195" i="18"/>
  <c r="Q195" i="18" s="1"/>
  <c r="D195" i="18"/>
  <c r="P194" i="18"/>
  <c r="Q194" i="18" s="1"/>
  <c r="D194" i="18"/>
  <c r="P191" i="18"/>
  <c r="Q191" i="18" s="1"/>
  <c r="D191" i="18"/>
  <c r="F147" i="9" s="1"/>
  <c r="P190" i="18"/>
  <c r="Q190" i="18" s="1"/>
  <c r="D190" i="18"/>
  <c r="P189" i="18"/>
  <c r="Q189" i="18" s="1"/>
  <c r="D189" i="18"/>
  <c r="P188" i="18"/>
  <c r="Q188" i="18" s="1"/>
  <c r="D188" i="18"/>
  <c r="P187" i="18"/>
  <c r="Q187" i="18" s="1"/>
  <c r="D187" i="18"/>
  <c r="F143" i="9" s="1"/>
  <c r="P186" i="18"/>
  <c r="Q186" i="18" s="1"/>
  <c r="D186" i="18"/>
  <c r="P185" i="18"/>
  <c r="Q185" i="18" s="1"/>
  <c r="D185" i="18"/>
  <c r="P184" i="18"/>
  <c r="Q184" i="18" s="1"/>
  <c r="D184" i="18"/>
  <c r="P183" i="18"/>
  <c r="Q183" i="18" s="1"/>
  <c r="D183" i="18"/>
  <c r="F139" i="9" s="1"/>
  <c r="P182" i="18"/>
  <c r="Q182" i="18" s="1"/>
  <c r="D182" i="18"/>
  <c r="P181" i="18"/>
  <c r="Q181" i="18" s="1"/>
  <c r="D181" i="18"/>
  <c r="P180" i="18"/>
  <c r="Q180" i="18" s="1"/>
  <c r="D180" i="18"/>
  <c r="D152" i="18"/>
  <c r="D153" i="18"/>
  <c r="K153" i="18" s="1"/>
  <c r="D154" i="18"/>
  <c r="K154" i="18" s="1"/>
  <c r="D155" i="18"/>
  <c r="K155" i="18" s="1"/>
  <c r="D156" i="18"/>
  <c r="D157" i="18"/>
  <c r="K157" i="18" s="1"/>
  <c r="D158" i="18"/>
  <c r="K158" i="18" s="1"/>
  <c r="D159" i="18"/>
  <c r="D160" i="18"/>
  <c r="D161" i="18"/>
  <c r="K161" i="18" s="1"/>
  <c r="D162" i="18"/>
  <c r="K162" i="18" s="1"/>
  <c r="D166" i="18"/>
  <c r="N166" i="18" s="1"/>
  <c r="D167" i="18"/>
  <c r="N167" i="18" s="1"/>
  <c r="D168" i="18"/>
  <c r="N168" i="18" s="1"/>
  <c r="D169" i="18"/>
  <c r="N169" i="18" s="1"/>
  <c r="D170" i="18"/>
  <c r="N170" i="18" s="1"/>
  <c r="D171" i="18"/>
  <c r="N171" i="18" s="1"/>
  <c r="D172" i="18"/>
  <c r="N172" i="18" s="1"/>
  <c r="D173" i="18"/>
  <c r="N173" i="18" s="1"/>
  <c r="D174" i="18"/>
  <c r="N174" i="18" s="1"/>
  <c r="D175" i="18"/>
  <c r="N175" i="18" s="1"/>
  <c r="D176" i="18"/>
  <c r="N176" i="18" s="1"/>
  <c r="D165" i="18"/>
  <c r="N165" i="18" s="1"/>
  <c r="D138" i="18"/>
  <c r="D136" i="18"/>
  <c r="D123" i="18"/>
  <c r="K123" i="18" s="1"/>
  <c r="D124" i="18"/>
  <c r="K124" i="18" s="1"/>
  <c r="D107" i="18"/>
  <c r="E137" i="16" l="1"/>
  <c r="E138" i="16" s="1"/>
  <c r="E139" i="16" s="1"/>
  <c r="E140" i="16" s="1"/>
  <c r="E141" i="16" s="1"/>
  <c r="E142" i="16" s="1"/>
  <c r="E143" i="16" s="1"/>
  <c r="E144" i="16" s="1"/>
  <c r="E145" i="16" s="1"/>
  <c r="E146" i="16" s="1"/>
  <c r="E147" i="16" s="1"/>
  <c r="K195" i="9"/>
  <c r="J195" i="9"/>
  <c r="K159" i="9"/>
  <c r="J159" i="9"/>
  <c r="K155" i="9"/>
  <c r="J155" i="9"/>
  <c r="K194" i="9"/>
  <c r="J194" i="9"/>
  <c r="K187" i="9"/>
  <c r="J187" i="9"/>
  <c r="K176" i="9"/>
  <c r="J176" i="9"/>
  <c r="K179" i="9"/>
  <c r="J179" i="9"/>
  <c r="K171" i="9"/>
  <c r="J171" i="9"/>
  <c r="K174" i="9"/>
  <c r="J174" i="9"/>
  <c r="K178" i="9"/>
  <c r="J178" i="9"/>
  <c r="K190" i="9"/>
  <c r="J190" i="9"/>
  <c r="K177" i="9"/>
  <c r="J177" i="9"/>
  <c r="K161" i="9"/>
  <c r="J161" i="9"/>
  <c r="K153" i="9"/>
  <c r="J153" i="9"/>
  <c r="K158" i="9"/>
  <c r="J158" i="9"/>
  <c r="K157" i="9"/>
  <c r="J157" i="9"/>
  <c r="K156" i="9"/>
  <c r="J156" i="9"/>
  <c r="K193" i="9"/>
  <c r="J193" i="9"/>
  <c r="J189" i="9"/>
  <c r="K189" i="9"/>
  <c r="K188" i="9"/>
  <c r="J188" i="9"/>
  <c r="K160" i="9"/>
  <c r="J160" i="9"/>
  <c r="J169" i="9"/>
  <c r="K169" i="9"/>
  <c r="K162" i="9"/>
  <c r="J162" i="9"/>
  <c r="K163" i="9"/>
  <c r="J163" i="9"/>
  <c r="J172" i="9"/>
  <c r="K172" i="9"/>
  <c r="K192" i="9"/>
  <c r="J192" i="9"/>
  <c r="K154" i="9"/>
  <c r="J154" i="9"/>
  <c r="J186" i="9"/>
  <c r="K186" i="9"/>
  <c r="K173" i="9"/>
  <c r="J173" i="9"/>
  <c r="K175" i="9"/>
  <c r="J175" i="9"/>
  <c r="K185" i="9"/>
  <c r="J185" i="9"/>
  <c r="J191" i="9"/>
  <c r="K191" i="9"/>
  <c r="J170" i="9"/>
  <c r="K170" i="9"/>
  <c r="F152" i="9"/>
  <c r="I222" i="18"/>
  <c r="F222" i="18"/>
  <c r="M184" i="9"/>
  <c r="M196" i="9" s="1"/>
  <c r="F196" i="9"/>
  <c r="L184" i="9"/>
  <c r="L196" i="9" s="1"/>
  <c r="H168" i="9"/>
  <c r="K266" i="18"/>
  <c r="I180" i="9"/>
  <c r="L168" i="9"/>
  <c r="L180" i="9" s="1"/>
  <c r="F180" i="9"/>
  <c r="M168" i="9"/>
  <c r="M180" i="9" s="1"/>
  <c r="K310" i="18"/>
  <c r="H184" i="9"/>
  <c r="I196" i="9"/>
  <c r="I24" i="13"/>
  <c r="K11" i="13"/>
  <c r="F140" i="9"/>
  <c r="L140" i="9" s="1"/>
  <c r="F144" i="9"/>
  <c r="I144" i="9" s="1"/>
  <c r="F136" i="9"/>
  <c r="L136" i="9" s="1"/>
  <c r="M145" i="16"/>
  <c r="L145" i="16"/>
  <c r="M137" i="16"/>
  <c r="L137" i="16"/>
  <c r="K141" i="16"/>
  <c r="J141" i="16"/>
  <c r="L144" i="16"/>
  <c r="M144" i="16"/>
  <c r="J136" i="16"/>
  <c r="K136" i="16"/>
  <c r="J140" i="16"/>
  <c r="K140" i="16"/>
  <c r="M142" i="16"/>
  <c r="L142" i="16"/>
  <c r="P142" i="16" s="1"/>
  <c r="K146" i="16"/>
  <c r="J146" i="16"/>
  <c r="K138" i="16"/>
  <c r="J138" i="16"/>
  <c r="I143" i="16"/>
  <c r="M143" i="16"/>
  <c r="L143" i="16"/>
  <c r="I141" i="16"/>
  <c r="M141" i="16"/>
  <c r="L141" i="16"/>
  <c r="J145" i="16"/>
  <c r="K145" i="16"/>
  <c r="K137" i="16"/>
  <c r="J137" i="16"/>
  <c r="K147" i="16"/>
  <c r="J147" i="16"/>
  <c r="M136" i="16"/>
  <c r="L136" i="16"/>
  <c r="I140" i="16"/>
  <c r="M140" i="16"/>
  <c r="L140" i="16"/>
  <c r="K144" i="16"/>
  <c r="J144" i="16"/>
  <c r="K139" i="16"/>
  <c r="J139" i="16"/>
  <c r="M147" i="16"/>
  <c r="L147" i="16"/>
  <c r="M139" i="16"/>
  <c r="L139" i="16"/>
  <c r="K143" i="16"/>
  <c r="J143" i="16"/>
  <c r="I146" i="16"/>
  <c r="M146" i="16"/>
  <c r="L146" i="16"/>
  <c r="I138" i="16"/>
  <c r="M138" i="16"/>
  <c r="L138" i="16"/>
  <c r="K142" i="16"/>
  <c r="J142" i="16"/>
  <c r="E137" i="9"/>
  <c r="E138" i="9" s="1"/>
  <c r="E139" i="9" s="1"/>
  <c r="E140" i="9" s="1"/>
  <c r="E141" i="9" s="1"/>
  <c r="E142" i="9" s="1"/>
  <c r="E143" i="9" s="1"/>
  <c r="E144" i="9" s="1"/>
  <c r="E145" i="9" s="1"/>
  <c r="E146" i="9" s="1"/>
  <c r="E147" i="9" s="1"/>
  <c r="M143" i="9"/>
  <c r="L143" i="9"/>
  <c r="M147" i="9"/>
  <c r="L147" i="9"/>
  <c r="M139" i="9"/>
  <c r="L139" i="9"/>
  <c r="F128" i="9"/>
  <c r="F129" i="9"/>
  <c r="F121" i="9"/>
  <c r="F138" i="9"/>
  <c r="I138" i="9" s="1"/>
  <c r="F146" i="9"/>
  <c r="I146" i="9" s="1"/>
  <c r="F125" i="9"/>
  <c r="K152" i="18"/>
  <c r="F142" i="9"/>
  <c r="F137" i="9"/>
  <c r="F141" i="9"/>
  <c r="F145" i="9"/>
  <c r="I145" i="9" s="1"/>
  <c r="I147" i="9"/>
  <c r="I143" i="9"/>
  <c r="K156" i="18"/>
  <c r="K169" i="18"/>
  <c r="H124" i="9" s="1"/>
  <c r="K124" i="9" s="1"/>
  <c r="K174" i="18"/>
  <c r="F127" i="9"/>
  <c r="K159" i="18"/>
  <c r="K168" i="18"/>
  <c r="H123" i="9" s="1"/>
  <c r="K123" i="9" s="1"/>
  <c r="K176" i="18"/>
  <c r="H131" i="9" s="1"/>
  <c r="K131" i="9" s="1"/>
  <c r="H148" i="16"/>
  <c r="F126" i="9"/>
  <c r="K167" i="18"/>
  <c r="H122" i="9" s="1"/>
  <c r="K122" i="9" s="1"/>
  <c r="K175" i="18"/>
  <c r="H130" i="9" s="1"/>
  <c r="J130" i="9" s="1"/>
  <c r="G148" i="16"/>
  <c r="I136" i="16"/>
  <c r="K166" i="18"/>
  <c r="I147" i="16"/>
  <c r="I139" i="16"/>
  <c r="F124" i="9"/>
  <c r="K160" i="18"/>
  <c r="K170" i="18"/>
  <c r="F131" i="9"/>
  <c r="F123" i="9"/>
  <c r="K173" i="18"/>
  <c r="I145" i="16"/>
  <c r="I137" i="16"/>
  <c r="F130" i="9"/>
  <c r="F122" i="9"/>
  <c r="F107" i="18"/>
  <c r="G107" i="18" s="1"/>
  <c r="N107" i="18"/>
  <c r="P107" i="18" s="1"/>
  <c r="Q107" i="18" s="1"/>
  <c r="K172" i="18"/>
  <c r="H127" i="9" s="1"/>
  <c r="K127" i="9" s="1"/>
  <c r="I144" i="16"/>
  <c r="K165" i="18"/>
  <c r="K171" i="18"/>
  <c r="H126" i="9" s="1"/>
  <c r="K137" i="18"/>
  <c r="H105" i="9" s="1"/>
  <c r="K105" i="9" s="1"/>
  <c r="N137" i="18"/>
  <c r="K136" i="18"/>
  <c r="N136" i="18"/>
  <c r="K138" i="18"/>
  <c r="H106" i="9" s="1"/>
  <c r="K106" i="9" s="1"/>
  <c r="N138" i="18"/>
  <c r="D139" i="18"/>
  <c r="D125" i="18"/>
  <c r="F106" i="9"/>
  <c r="F105" i="9"/>
  <c r="I139" i="9"/>
  <c r="F148" i="16"/>
  <c r="D79" i="18"/>
  <c r="D78" i="18"/>
  <c r="D65" i="18"/>
  <c r="F65" i="18" s="1"/>
  <c r="G65" i="18" s="1"/>
  <c r="D64" i="18"/>
  <c r="F64" i="18" s="1"/>
  <c r="G64" i="18" s="1"/>
  <c r="D49" i="18"/>
  <c r="I140" i="9" l="1"/>
  <c r="P140" i="9" s="1"/>
  <c r="N159" i="9"/>
  <c r="O159" i="9" s="1"/>
  <c r="N193" i="9"/>
  <c r="O193" i="9" s="1"/>
  <c r="Q193" i="9" s="1"/>
  <c r="L152" i="9"/>
  <c r="P152" i="9" s="1"/>
  <c r="M152" i="9"/>
  <c r="M164" i="9" s="1"/>
  <c r="N187" i="9"/>
  <c r="O187" i="9" s="1"/>
  <c r="N186" i="9"/>
  <c r="O186" i="9" s="1"/>
  <c r="N173" i="9"/>
  <c r="O173" i="9" s="1"/>
  <c r="Q173" i="9" s="1"/>
  <c r="U173" i="9" s="1"/>
  <c r="N195" i="9"/>
  <c r="O195" i="9" s="1"/>
  <c r="Q195" i="9" s="1"/>
  <c r="N192" i="9"/>
  <c r="O192" i="9" s="1"/>
  <c r="Q192" i="9" s="1"/>
  <c r="R192" i="9" s="1"/>
  <c r="T192" i="9" s="1"/>
  <c r="N176" i="9"/>
  <c r="O176" i="9" s="1"/>
  <c r="Q176" i="9" s="1"/>
  <c r="U176" i="9" s="1"/>
  <c r="N162" i="9"/>
  <c r="O162" i="9" s="1"/>
  <c r="N179" i="9"/>
  <c r="O179" i="9" s="1"/>
  <c r="N178" i="9"/>
  <c r="O178" i="9" s="1"/>
  <c r="N177" i="9"/>
  <c r="O177" i="9" s="1"/>
  <c r="Q177" i="9" s="1"/>
  <c r="N189" i="9"/>
  <c r="O189" i="9" s="1"/>
  <c r="Q189" i="9" s="1"/>
  <c r="N188" i="9"/>
  <c r="O188" i="9" s="1"/>
  <c r="N172" i="9"/>
  <c r="O172" i="9" s="1"/>
  <c r="N155" i="9"/>
  <c r="O155" i="9" s="1"/>
  <c r="Q159" i="9"/>
  <c r="U159" i="9" s="1"/>
  <c r="N158" i="9"/>
  <c r="O158" i="9" s="1"/>
  <c r="Q158" i="9" s="1"/>
  <c r="U158" i="9" s="1"/>
  <c r="N190" i="9"/>
  <c r="O190" i="9" s="1"/>
  <c r="N171" i="9"/>
  <c r="N191" i="9"/>
  <c r="O191" i="9" s="1"/>
  <c r="N194" i="9"/>
  <c r="O194" i="9" s="1"/>
  <c r="N154" i="9"/>
  <c r="O154" i="9" s="1"/>
  <c r="N175" i="9"/>
  <c r="O175" i="9" s="1"/>
  <c r="N170" i="9"/>
  <c r="O170" i="9" s="1"/>
  <c r="Q170" i="9" s="1"/>
  <c r="N169" i="9"/>
  <c r="O169" i="9" s="1"/>
  <c r="Q169" i="9" s="1"/>
  <c r="N153" i="9"/>
  <c r="O153" i="9" s="1"/>
  <c r="Q153" i="9" s="1"/>
  <c r="N185" i="9"/>
  <c r="P184" i="9"/>
  <c r="P196" i="9" s="1"/>
  <c r="N163" i="9"/>
  <c r="N157" i="9"/>
  <c r="O157" i="9" s="1"/>
  <c r="N161" i="9"/>
  <c r="O161" i="9" s="1"/>
  <c r="N174" i="9"/>
  <c r="N160" i="9"/>
  <c r="O160" i="9" s="1"/>
  <c r="N156" i="9"/>
  <c r="O156" i="9" s="1"/>
  <c r="K222" i="18"/>
  <c r="H152" i="9"/>
  <c r="P168" i="9"/>
  <c r="P180" i="9" s="1"/>
  <c r="K184" i="9"/>
  <c r="K196" i="9" s="1"/>
  <c r="H196" i="9"/>
  <c r="J184" i="9"/>
  <c r="I164" i="9"/>
  <c r="K168" i="9"/>
  <c r="K180" i="9" s="1"/>
  <c r="J168" i="9"/>
  <c r="H180" i="9"/>
  <c r="F164" i="9"/>
  <c r="P145" i="16"/>
  <c r="I136" i="9"/>
  <c r="P136" i="9" s="1"/>
  <c r="M136" i="9"/>
  <c r="M11" i="13"/>
  <c r="K24" i="13"/>
  <c r="D93" i="18"/>
  <c r="P137" i="16"/>
  <c r="M144" i="9"/>
  <c r="N144" i="9" s="1"/>
  <c r="O144" i="9" s="1"/>
  <c r="M140" i="9"/>
  <c r="L144" i="9"/>
  <c r="P144" i="9" s="1"/>
  <c r="N144" i="16"/>
  <c r="O144" i="16" s="1"/>
  <c r="Q144" i="16" s="1"/>
  <c r="P144" i="16"/>
  <c r="P143" i="16"/>
  <c r="N140" i="16"/>
  <c r="O140" i="16" s="1"/>
  <c r="N141" i="16"/>
  <c r="O141" i="16" s="1"/>
  <c r="N136" i="16"/>
  <c r="O136" i="16" s="1"/>
  <c r="N142" i="16"/>
  <c r="O142" i="16" s="1"/>
  <c r="N139" i="16"/>
  <c r="N145" i="16"/>
  <c r="O145" i="16" s="1"/>
  <c r="N146" i="16"/>
  <c r="O146" i="16" s="1"/>
  <c r="P147" i="16"/>
  <c r="N147" i="16"/>
  <c r="O147" i="16" s="1"/>
  <c r="P136" i="16"/>
  <c r="L148" i="16"/>
  <c r="P141" i="16"/>
  <c r="N143" i="16"/>
  <c r="N138" i="16"/>
  <c r="O138" i="16" s="1"/>
  <c r="P138" i="16"/>
  <c r="P146" i="16"/>
  <c r="P139" i="16"/>
  <c r="P140" i="16"/>
  <c r="N137" i="16"/>
  <c r="O137" i="16" s="1"/>
  <c r="J123" i="9"/>
  <c r="M127" i="9"/>
  <c r="L127" i="9"/>
  <c r="M123" i="9"/>
  <c r="L123" i="9"/>
  <c r="M125" i="9"/>
  <c r="L125" i="9"/>
  <c r="J105" i="9"/>
  <c r="K126" i="9"/>
  <c r="L126" i="9"/>
  <c r="M126" i="9"/>
  <c r="M146" i="9"/>
  <c r="L146" i="9"/>
  <c r="K130" i="9"/>
  <c r="P139" i="9"/>
  <c r="J126" i="9"/>
  <c r="N147" i="9"/>
  <c r="O147" i="9" s="1"/>
  <c r="M130" i="9"/>
  <c r="L130" i="9"/>
  <c r="L131" i="9"/>
  <c r="M131" i="9"/>
  <c r="M145" i="9"/>
  <c r="L145" i="9"/>
  <c r="M138" i="9"/>
  <c r="L138" i="9"/>
  <c r="J122" i="9"/>
  <c r="N139" i="9"/>
  <c r="O139" i="9" s="1"/>
  <c r="P143" i="9"/>
  <c r="M141" i="9"/>
  <c r="L141" i="9"/>
  <c r="M121" i="9"/>
  <c r="L121" i="9"/>
  <c r="J106" i="9"/>
  <c r="J127" i="9"/>
  <c r="N143" i="9"/>
  <c r="O143" i="9" s="1"/>
  <c r="P147" i="9"/>
  <c r="L124" i="9"/>
  <c r="M124" i="9"/>
  <c r="L137" i="9"/>
  <c r="M137" i="9"/>
  <c r="L129" i="9"/>
  <c r="M129" i="9"/>
  <c r="J131" i="9"/>
  <c r="J124" i="9"/>
  <c r="M105" i="9"/>
  <c r="L105" i="9"/>
  <c r="L106" i="9"/>
  <c r="M106" i="9"/>
  <c r="L122" i="9"/>
  <c r="M122" i="9"/>
  <c r="I137" i="9"/>
  <c r="M142" i="9"/>
  <c r="L142" i="9"/>
  <c r="M128" i="9"/>
  <c r="L128" i="9"/>
  <c r="H129" i="9"/>
  <c r="H128" i="9"/>
  <c r="H121" i="9"/>
  <c r="H125" i="9"/>
  <c r="I142" i="9"/>
  <c r="I141" i="9"/>
  <c r="F148" i="9"/>
  <c r="F73" i="9"/>
  <c r="F79" i="18"/>
  <c r="G79" i="18" s="1"/>
  <c r="N79" i="18"/>
  <c r="P79" i="18" s="1"/>
  <c r="Q79" i="18" s="1"/>
  <c r="F72" i="9"/>
  <c r="F78" i="18"/>
  <c r="G78" i="18" s="1"/>
  <c r="N78" i="18"/>
  <c r="P78" i="18" s="1"/>
  <c r="Q78" i="18" s="1"/>
  <c r="K139" i="18"/>
  <c r="N139" i="18"/>
  <c r="F49" i="18"/>
  <c r="G49" i="18" s="1"/>
  <c r="N49" i="18"/>
  <c r="P49" i="18" s="1"/>
  <c r="Q49" i="18" s="1"/>
  <c r="D140" i="18"/>
  <c r="F107" i="9"/>
  <c r="K125" i="18"/>
  <c r="D126" i="18"/>
  <c r="D80" i="18"/>
  <c r="K148" i="16"/>
  <c r="J148" i="16"/>
  <c r="M148" i="16"/>
  <c r="I148" i="16"/>
  <c r="D66" i="18"/>
  <c r="F66" i="18" s="1"/>
  <c r="G66" i="18" s="1"/>
  <c r="D94" i="18"/>
  <c r="F94" i="18" s="1"/>
  <c r="G94" i="18" s="1"/>
  <c r="D108" i="18"/>
  <c r="K107" i="18"/>
  <c r="N140" i="9" l="1"/>
  <c r="O140" i="9" s="1"/>
  <c r="Q187" i="9"/>
  <c r="U187" i="9" s="1"/>
  <c r="Q186" i="9"/>
  <c r="R186" i="9" s="1"/>
  <c r="S186" i="9" s="1"/>
  <c r="L164" i="9"/>
  <c r="J152" i="9"/>
  <c r="K152" i="9"/>
  <c r="Q188" i="9"/>
  <c r="R188" i="9" s="1"/>
  <c r="S188" i="9" s="1"/>
  <c r="N136" i="9"/>
  <c r="O136" i="9" s="1"/>
  <c r="Q155" i="9"/>
  <c r="R155" i="9" s="1"/>
  <c r="S155" i="9" s="1"/>
  <c r="R177" i="9"/>
  <c r="S177" i="9" s="1"/>
  <c r="U177" i="9"/>
  <c r="R159" i="9"/>
  <c r="U189" i="9"/>
  <c r="R189" i="9"/>
  <c r="S189" i="9" s="1"/>
  <c r="Q172" i="9"/>
  <c r="U172" i="9" s="1"/>
  <c r="U170" i="9"/>
  <c r="Q178" i="9"/>
  <c r="U178" i="9" s="1"/>
  <c r="R170" i="9"/>
  <c r="S170" i="9" s="1"/>
  <c r="Q179" i="9"/>
  <c r="U179" i="9" s="1"/>
  <c r="Q154" i="9"/>
  <c r="R154" i="9" s="1"/>
  <c r="S154" i="9" s="1"/>
  <c r="Q162" i="9"/>
  <c r="R162" i="9" s="1"/>
  <c r="N184" i="9"/>
  <c r="N196" i="9" s="1"/>
  <c r="U192" i="9"/>
  <c r="Q190" i="9"/>
  <c r="R190" i="9" s="1"/>
  <c r="S190" i="9" s="1"/>
  <c r="Q191" i="9"/>
  <c r="U191" i="9" s="1"/>
  <c r="R176" i="9"/>
  <c r="S176" i="9" s="1"/>
  <c r="R158" i="9"/>
  <c r="T158" i="9" s="1"/>
  <c r="O171" i="9"/>
  <c r="Q171" i="9" s="1"/>
  <c r="U169" i="9"/>
  <c r="R169" i="9"/>
  <c r="T169" i="9" s="1"/>
  <c r="U153" i="9"/>
  <c r="R153" i="9"/>
  <c r="T153" i="9" s="1"/>
  <c r="Q175" i="9"/>
  <c r="U175" i="9" s="1"/>
  <c r="Q194" i="9"/>
  <c r="R194" i="9" s="1"/>
  <c r="T194" i="9" s="1"/>
  <c r="S192" i="9"/>
  <c r="R193" i="9"/>
  <c r="S193" i="9" s="1"/>
  <c r="U193" i="9"/>
  <c r="Q160" i="9"/>
  <c r="U160" i="9" s="1"/>
  <c r="N168" i="9"/>
  <c r="N180" i="9" s="1"/>
  <c r="O185" i="9"/>
  <c r="Q185" i="9" s="1"/>
  <c r="R185" i="9" s="1"/>
  <c r="R173" i="9"/>
  <c r="S173" i="9" s="1"/>
  <c r="O163" i="9"/>
  <c r="Q161" i="9"/>
  <c r="R161" i="9" s="1"/>
  <c r="Q157" i="9"/>
  <c r="R157" i="9" s="1"/>
  <c r="S157" i="9" s="1"/>
  <c r="O174" i="9"/>
  <c r="Q156" i="9"/>
  <c r="U156" i="9" s="1"/>
  <c r="U195" i="9"/>
  <c r="R195" i="9"/>
  <c r="J196" i="9"/>
  <c r="J180" i="9"/>
  <c r="H164" i="9"/>
  <c r="P164" i="9"/>
  <c r="F93" i="18"/>
  <c r="F88" i="9"/>
  <c r="O11" i="13"/>
  <c r="M24" i="13"/>
  <c r="D122" i="18"/>
  <c r="Q141" i="16"/>
  <c r="U141" i="16" s="1"/>
  <c r="R144" i="16"/>
  <c r="T144" i="16" s="1"/>
  <c r="U144" i="16"/>
  <c r="Q142" i="16"/>
  <c r="Q143" i="9"/>
  <c r="R143" i="9" s="1"/>
  <c r="Q147" i="9"/>
  <c r="R147" i="9" s="1"/>
  <c r="Q146" i="16"/>
  <c r="R146" i="16" s="1"/>
  <c r="Q138" i="16"/>
  <c r="R138" i="16" s="1"/>
  <c r="Q144" i="9"/>
  <c r="R144" i="9" s="1"/>
  <c r="Q139" i="9"/>
  <c r="R139" i="9" s="1"/>
  <c r="Q140" i="16"/>
  <c r="R140" i="16" s="1"/>
  <c r="N138" i="9"/>
  <c r="Q147" i="16"/>
  <c r="R147" i="16" s="1"/>
  <c r="Q137" i="16"/>
  <c r="U137" i="16" s="1"/>
  <c r="Q136" i="16"/>
  <c r="R136" i="16" s="1"/>
  <c r="N145" i="9"/>
  <c r="Q145" i="16"/>
  <c r="U145" i="16" s="1"/>
  <c r="O139" i="16"/>
  <c r="O143" i="16"/>
  <c r="Q143" i="16" s="1"/>
  <c r="L148" i="9"/>
  <c r="M148" i="9"/>
  <c r="N141" i="9"/>
  <c r="O141" i="9" s="1"/>
  <c r="P137" i="9"/>
  <c r="K125" i="9"/>
  <c r="J125" i="9"/>
  <c r="P145" i="9"/>
  <c r="M73" i="9"/>
  <c r="L73" i="9"/>
  <c r="K128" i="9"/>
  <c r="J128" i="9"/>
  <c r="J121" i="9"/>
  <c r="K121" i="9"/>
  <c r="L72" i="9"/>
  <c r="M72" i="9"/>
  <c r="K129" i="9"/>
  <c r="J129" i="9"/>
  <c r="I148" i="9"/>
  <c r="P142" i="9"/>
  <c r="P146" i="9"/>
  <c r="M107" i="9"/>
  <c r="L107" i="9"/>
  <c r="N137" i="9"/>
  <c r="O137" i="9" s="1"/>
  <c r="P141" i="9"/>
  <c r="N142" i="9"/>
  <c r="P138" i="9"/>
  <c r="N146" i="9"/>
  <c r="O146" i="9" s="1"/>
  <c r="F74" i="9"/>
  <c r="F80" i="18"/>
  <c r="G80" i="18" s="1"/>
  <c r="N80" i="18"/>
  <c r="P80" i="18" s="1"/>
  <c r="Q80" i="18" s="1"/>
  <c r="F89" i="9"/>
  <c r="N108" i="18"/>
  <c r="P108" i="18" s="1"/>
  <c r="Q108" i="18" s="1"/>
  <c r="F108" i="18"/>
  <c r="G108" i="18" s="1"/>
  <c r="H107" i="9"/>
  <c r="K140" i="18"/>
  <c r="N140" i="18"/>
  <c r="D141" i="18"/>
  <c r="D127" i="18"/>
  <c r="F108" i="9"/>
  <c r="K126" i="18"/>
  <c r="N148" i="16"/>
  <c r="D109" i="18"/>
  <c r="D67" i="18"/>
  <c r="F67" i="18" s="1"/>
  <c r="G67" i="18" s="1"/>
  <c r="D95" i="18"/>
  <c r="F95" i="18" s="1"/>
  <c r="G95" i="18" s="1"/>
  <c r="D81" i="18"/>
  <c r="K66" i="18"/>
  <c r="K64" i="18"/>
  <c r="K65" i="18"/>
  <c r="K78" i="18"/>
  <c r="K79" i="18"/>
  <c r="K49" i="18"/>
  <c r="D131" i="16"/>
  <c r="D130" i="16"/>
  <c r="D129" i="16"/>
  <c r="D128" i="16"/>
  <c r="D127" i="16"/>
  <c r="D126" i="16"/>
  <c r="D125" i="16"/>
  <c r="D124" i="16"/>
  <c r="D123" i="16"/>
  <c r="D122" i="16"/>
  <c r="D121" i="16"/>
  <c r="D120" i="16"/>
  <c r="D115" i="16"/>
  <c r="D114" i="16"/>
  <c r="D113" i="16"/>
  <c r="D112" i="16"/>
  <c r="D111" i="16"/>
  <c r="D110" i="16"/>
  <c r="D109" i="16"/>
  <c r="D108" i="16"/>
  <c r="D107" i="16"/>
  <c r="D106" i="16"/>
  <c r="D105" i="16"/>
  <c r="D104" i="16"/>
  <c r="D99" i="16"/>
  <c r="D98" i="16"/>
  <c r="D97" i="16"/>
  <c r="D96" i="16"/>
  <c r="D95" i="16"/>
  <c r="D94" i="16"/>
  <c r="D93" i="16"/>
  <c r="D92" i="16"/>
  <c r="D91" i="16"/>
  <c r="D90" i="16"/>
  <c r="D89" i="16"/>
  <c r="D88" i="16"/>
  <c r="D83" i="16"/>
  <c r="D82" i="16"/>
  <c r="D81" i="16"/>
  <c r="D80" i="16"/>
  <c r="D79" i="16"/>
  <c r="D78" i="16"/>
  <c r="D77" i="16"/>
  <c r="D76" i="16"/>
  <c r="D75" i="16"/>
  <c r="D74" i="16"/>
  <c r="D73" i="16"/>
  <c r="D72" i="16"/>
  <c r="D67" i="16"/>
  <c r="D66" i="16"/>
  <c r="D65" i="16"/>
  <c r="D64" i="16"/>
  <c r="D63" i="16"/>
  <c r="D62" i="16"/>
  <c r="D61" i="16"/>
  <c r="D60" i="16"/>
  <c r="D59" i="16"/>
  <c r="D58" i="16"/>
  <c r="D57" i="16"/>
  <c r="D56" i="16"/>
  <c r="D50" i="16"/>
  <c r="D49" i="16"/>
  <c r="D48" i="16"/>
  <c r="D47" i="16"/>
  <c r="D46" i="16"/>
  <c r="D45" i="16"/>
  <c r="D44" i="16"/>
  <c r="D43" i="16"/>
  <c r="D42" i="16"/>
  <c r="D41" i="16"/>
  <c r="D40" i="16"/>
  <c r="D39" i="16"/>
  <c r="D23" i="16"/>
  <c r="D24" i="16"/>
  <c r="D25" i="16"/>
  <c r="D26" i="16"/>
  <c r="D27" i="16"/>
  <c r="D28" i="16"/>
  <c r="D29" i="16"/>
  <c r="D30" i="16"/>
  <c r="D31" i="16"/>
  <c r="D32" i="16"/>
  <c r="D33" i="16"/>
  <c r="D22" i="16"/>
  <c r="C13" i="16"/>
  <c r="C10" i="16"/>
  <c r="Q140" i="9" l="1"/>
  <c r="R140" i="9" s="1"/>
  <c r="T188" i="9"/>
  <c r="R187" i="9"/>
  <c r="S187" i="9" s="1"/>
  <c r="N152" i="9"/>
  <c r="O152" i="9" s="1"/>
  <c r="U188" i="9"/>
  <c r="T186" i="9"/>
  <c r="U186" i="9"/>
  <c r="U155" i="9"/>
  <c r="T155" i="9"/>
  <c r="K164" i="9"/>
  <c r="S169" i="9"/>
  <c r="T170" i="9"/>
  <c r="T177" i="9"/>
  <c r="T189" i="9"/>
  <c r="S162" i="9"/>
  <c r="T162" i="9"/>
  <c r="U162" i="9"/>
  <c r="T154" i="9"/>
  <c r="U154" i="9"/>
  <c r="R172" i="9"/>
  <c r="T172" i="9" s="1"/>
  <c r="S158" i="9"/>
  <c r="R141" i="16"/>
  <c r="T141" i="16" s="1"/>
  <c r="R191" i="9"/>
  <c r="S191" i="9" s="1"/>
  <c r="O184" i="9"/>
  <c r="Q184" i="9" s="1"/>
  <c r="U161" i="9"/>
  <c r="R179" i="9"/>
  <c r="T179" i="9" s="1"/>
  <c r="S159" i="9"/>
  <c r="T159" i="9"/>
  <c r="T176" i="9"/>
  <c r="R178" i="9"/>
  <c r="S178" i="9" s="1"/>
  <c r="T161" i="9"/>
  <c r="S161" i="9"/>
  <c r="U190" i="9"/>
  <c r="T190" i="9"/>
  <c r="T157" i="9"/>
  <c r="U171" i="9"/>
  <c r="R171" i="9"/>
  <c r="S171" i="9" s="1"/>
  <c r="S153" i="9"/>
  <c r="T185" i="9"/>
  <c r="R175" i="9"/>
  <c r="S175" i="9" s="1"/>
  <c r="T193" i="9"/>
  <c r="S194" i="9"/>
  <c r="U194" i="9"/>
  <c r="T195" i="9"/>
  <c r="S195" i="9"/>
  <c r="O168" i="9"/>
  <c r="Q163" i="9"/>
  <c r="U163" i="9" s="1"/>
  <c r="U185" i="9"/>
  <c r="Q174" i="9"/>
  <c r="R174" i="9" s="1"/>
  <c r="R160" i="9"/>
  <c r="T160" i="9" s="1"/>
  <c r="S185" i="9"/>
  <c r="U157" i="9"/>
  <c r="R156" i="9"/>
  <c r="T173" i="9"/>
  <c r="J164" i="9"/>
  <c r="T138" i="16"/>
  <c r="K122" i="18"/>
  <c r="H104" i="9" s="1"/>
  <c r="F104" i="9"/>
  <c r="I104" i="9" s="1"/>
  <c r="O24" i="13"/>
  <c r="D151" i="18"/>
  <c r="M88" i="9"/>
  <c r="L88" i="9"/>
  <c r="G93" i="18"/>
  <c r="K93" i="18" s="1"/>
  <c r="H88" i="9" s="1"/>
  <c r="J88" i="9" s="1"/>
  <c r="S144" i="9"/>
  <c r="U144" i="9"/>
  <c r="R145" i="16"/>
  <c r="S145" i="16" s="1"/>
  <c r="S146" i="16"/>
  <c r="U140" i="16"/>
  <c r="T140" i="16"/>
  <c r="T144" i="9"/>
  <c r="T136" i="16"/>
  <c r="U136" i="16"/>
  <c r="T143" i="9"/>
  <c r="U143" i="9"/>
  <c r="S136" i="16"/>
  <c r="S140" i="16"/>
  <c r="R137" i="16"/>
  <c r="T137" i="16" s="1"/>
  <c r="O138" i="9"/>
  <c r="Q138" i="9" s="1"/>
  <c r="U138" i="16"/>
  <c r="R143" i="16"/>
  <c r="T143" i="16" s="1"/>
  <c r="T147" i="9"/>
  <c r="U147" i="9"/>
  <c r="R142" i="16"/>
  <c r="T142" i="16" s="1"/>
  <c r="U142" i="16"/>
  <c r="O145" i="9"/>
  <c r="Q146" i="9"/>
  <c r="R146" i="9" s="1"/>
  <c r="U143" i="16"/>
  <c r="T140" i="9"/>
  <c r="T147" i="16"/>
  <c r="Q141" i="9"/>
  <c r="U141" i="9" s="1"/>
  <c r="T139" i="9"/>
  <c r="U139" i="9"/>
  <c r="U146" i="16"/>
  <c r="Q139" i="16"/>
  <c r="R139" i="16" s="1"/>
  <c r="U147" i="16"/>
  <c r="S139" i="9"/>
  <c r="Q137" i="9"/>
  <c r="U137" i="9" s="1"/>
  <c r="S147" i="9"/>
  <c r="T146" i="16"/>
  <c r="Q136" i="9"/>
  <c r="R136" i="9" s="1"/>
  <c r="S143" i="9"/>
  <c r="S144" i="16"/>
  <c r="O148" i="16"/>
  <c r="S138" i="16"/>
  <c r="S147" i="16"/>
  <c r="O142" i="9"/>
  <c r="P148" i="9"/>
  <c r="N148" i="9"/>
  <c r="M89" i="9"/>
  <c r="L89" i="9"/>
  <c r="M74" i="9"/>
  <c r="L74" i="9"/>
  <c r="K107" i="9"/>
  <c r="J107" i="9"/>
  <c r="L108" i="9"/>
  <c r="M108" i="9"/>
  <c r="K80" i="18"/>
  <c r="H74" i="9" s="1"/>
  <c r="P148" i="16"/>
  <c r="C14" i="16"/>
  <c r="C15" i="16" s="1"/>
  <c r="F90" i="9"/>
  <c r="F109" i="18"/>
  <c r="G109" i="18" s="1"/>
  <c r="N109" i="18"/>
  <c r="P109" i="18" s="1"/>
  <c r="Q109" i="18" s="1"/>
  <c r="K108" i="18"/>
  <c r="F81" i="18"/>
  <c r="G81" i="18" s="1"/>
  <c r="N81" i="18"/>
  <c r="P81" i="18" s="1"/>
  <c r="Q81" i="18" s="1"/>
  <c r="H108" i="9"/>
  <c r="K67" i="18"/>
  <c r="H72" i="9"/>
  <c r="K141" i="18"/>
  <c r="N141" i="18"/>
  <c r="H73" i="9"/>
  <c r="D142" i="18"/>
  <c r="F109" i="9"/>
  <c r="K127" i="18"/>
  <c r="D128" i="18"/>
  <c r="F75" i="9"/>
  <c r="D68" i="18"/>
  <c r="F68" i="18" s="1"/>
  <c r="G68" i="18" s="1"/>
  <c r="K94" i="18"/>
  <c r="D82" i="18"/>
  <c r="D96" i="18"/>
  <c r="F96" i="18" s="1"/>
  <c r="G96" i="18" s="1"/>
  <c r="D110" i="18"/>
  <c r="G47" i="16"/>
  <c r="G46" i="16"/>
  <c r="G45" i="16"/>
  <c r="G44" i="16"/>
  <c r="G40" i="16"/>
  <c r="G41" i="16"/>
  <c r="G42" i="16"/>
  <c r="G43" i="16"/>
  <c r="G48" i="16"/>
  <c r="G49" i="16"/>
  <c r="G50" i="16"/>
  <c r="G39" i="16"/>
  <c r="G47" i="9"/>
  <c r="G46" i="9"/>
  <c r="G45" i="9"/>
  <c r="G44" i="9"/>
  <c r="G40" i="9"/>
  <c r="G41" i="9"/>
  <c r="G42" i="9"/>
  <c r="G43" i="9"/>
  <c r="G48" i="9"/>
  <c r="G49" i="9"/>
  <c r="G50" i="9"/>
  <c r="G39" i="9"/>
  <c r="I121" i="9"/>
  <c r="I122" i="9"/>
  <c r="I123" i="9"/>
  <c r="I124" i="9"/>
  <c r="I125" i="9"/>
  <c r="I126" i="9"/>
  <c r="I127" i="9"/>
  <c r="I128" i="9"/>
  <c r="I129" i="9"/>
  <c r="I130" i="9"/>
  <c r="I131" i="9"/>
  <c r="I105" i="9"/>
  <c r="I106" i="9"/>
  <c r="I107" i="9"/>
  <c r="I108" i="9"/>
  <c r="I89" i="9"/>
  <c r="I88" i="9"/>
  <c r="I73" i="9"/>
  <c r="P73" i="9" s="1"/>
  <c r="I74" i="9"/>
  <c r="I72" i="9"/>
  <c r="P72" i="9" s="1"/>
  <c r="G33" i="9"/>
  <c r="G32" i="9"/>
  <c r="G31" i="9"/>
  <c r="G23" i="9"/>
  <c r="G24" i="9"/>
  <c r="G25" i="9"/>
  <c r="G26" i="9"/>
  <c r="G22" i="9"/>
  <c r="T187" i="9" l="1"/>
  <c r="U140" i="9"/>
  <c r="S140" i="9"/>
  <c r="Q152" i="9"/>
  <c r="R152" i="9" s="1"/>
  <c r="T152" i="9" s="1"/>
  <c r="N164" i="9"/>
  <c r="S141" i="16"/>
  <c r="O196" i="9"/>
  <c r="S172" i="9"/>
  <c r="S179" i="9"/>
  <c r="T191" i="9"/>
  <c r="T175" i="9"/>
  <c r="T178" i="9"/>
  <c r="T171" i="9"/>
  <c r="U174" i="9"/>
  <c r="S174" i="9"/>
  <c r="T174" i="9"/>
  <c r="R163" i="9"/>
  <c r="T163" i="9" s="1"/>
  <c r="Q168" i="9"/>
  <c r="Q180" i="9" s="1"/>
  <c r="O180" i="9"/>
  <c r="S160" i="9"/>
  <c r="T156" i="9"/>
  <c r="S156" i="9"/>
  <c r="Q196" i="9"/>
  <c r="R184" i="9"/>
  <c r="R196" i="9" s="1"/>
  <c r="U184" i="9"/>
  <c r="P88" i="9"/>
  <c r="S142" i="16"/>
  <c r="K88" i="9"/>
  <c r="N88" i="9" s="1"/>
  <c r="F120" i="9"/>
  <c r="K151" i="18"/>
  <c r="H120" i="9" s="1"/>
  <c r="M104" i="9"/>
  <c r="L104" i="9"/>
  <c r="P104" i="9" s="1"/>
  <c r="J104" i="9"/>
  <c r="K104" i="9"/>
  <c r="S137" i="16"/>
  <c r="T145" i="16"/>
  <c r="S139" i="16"/>
  <c r="R137" i="9"/>
  <c r="T137" i="9" s="1"/>
  <c r="R138" i="9"/>
  <c r="S138" i="9" s="1"/>
  <c r="U138" i="9"/>
  <c r="U136" i="9"/>
  <c r="R141" i="9"/>
  <c r="T141" i="9" s="1"/>
  <c r="T139" i="16"/>
  <c r="S143" i="16"/>
  <c r="N125" i="9"/>
  <c r="O125" i="9" s="1"/>
  <c r="O148" i="9"/>
  <c r="U139" i="16"/>
  <c r="T136" i="9"/>
  <c r="U146" i="9"/>
  <c r="T146" i="9"/>
  <c r="N121" i="9"/>
  <c r="O121" i="9" s="1"/>
  <c r="N128" i="9"/>
  <c r="O128" i="9" s="1"/>
  <c r="Q142" i="9"/>
  <c r="R142" i="9" s="1"/>
  <c r="Q145" i="9"/>
  <c r="P74" i="9"/>
  <c r="I47" i="9"/>
  <c r="M47" i="9"/>
  <c r="L47" i="9"/>
  <c r="P122" i="9"/>
  <c r="N122" i="9"/>
  <c r="I39" i="9"/>
  <c r="M39" i="9"/>
  <c r="L39" i="9"/>
  <c r="I43" i="9"/>
  <c r="M43" i="9"/>
  <c r="L43" i="9"/>
  <c r="N106" i="9"/>
  <c r="P106" i="9"/>
  <c r="P126" i="9"/>
  <c r="N126" i="9"/>
  <c r="M109" i="9"/>
  <c r="L109" i="9"/>
  <c r="P108" i="9"/>
  <c r="N107" i="9"/>
  <c r="O107" i="9" s="1"/>
  <c r="N124" i="9"/>
  <c r="P124" i="9"/>
  <c r="I40" i="9"/>
  <c r="M40" i="9"/>
  <c r="L40" i="9"/>
  <c r="N131" i="9"/>
  <c r="P131" i="9"/>
  <c r="I50" i="9"/>
  <c r="M50" i="9"/>
  <c r="L50" i="9"/>
  <c r="I42" i="9"/>
  <c r="L42" i="9"/>
  <c r="M42" i="9"/>
  <c r="P105" i="9"/>
  <c r="N105" i="9"/>
  <c r="P125" i="9"/>
  <c r="I41" i="9"/>
  <c r="M41" i="9"/>
  <c r="L41" i="9"/>
  <c r="P89" i="9"/>
  <c r="I46" i="9"/>
  <c r="L46" i="9"/>
  <c r="M46" i="9"/>
  <c r="P129" i="9"/>
  <c r="N129" i="9"/>
  <c r="P121" i="9"/>
  <c r="I75" i="9"/>
  <c r="M75" i="9"/>
  <c r="L75" i="9"/>
  <c r="K72" i="9"/>
  <c r="J72" i="9"/>
  <c r="S146" i="9"/>
  <c r="K73" i="9"/>
  <c r="J73" i="9"/>
  <c r="P123" i="9"/>
  <c r="N123" i="9"/>
  <c r="I45" i="9"/>
  <c r="M45" i="9"/>
  <c r="L45" i="9"/>
  <c r="P128" i="9"/>
  <c r="I90" i="9"/>
  <c r="L90" i="9"/>
  <c r="M90" i="9"/>
  <c r="P107" i="9"/>
  <c r="I49" i="9"/>
  <c r="L49" i="9"/>
  <c r="M49" i="9"/>
  <c r="J74" i="9"/>
  <c r="K74" i="9"/>
  <c r="I48" i="9"/>
  <c r="M48" i="9"/>
  <c r="L48" i="9"/>
  <c r="N130" i="9"/>
  <c r="P130" i="9"/>
  <c r="I44" i="9"/>
  <c r="M44" i="9"/>
  <c r="L44" i="9"/>
  <c r="P127" i="9"/>
  <c r="N127" i="9"/>
  <c r="K108" i="9"/>
  <c r="J108" i="9"/>
  <c r="H89" i="9"/>
  <c r="K109" i="18"/>
  <c r="K81" i="18"/>
  <c r="H75" i="9" s="1"/>
  <c r="F91" i="9"/>
  <c r="F110" i="18"/>
  <c r="G110" i="18" s="1"/>
  <c r="K110" i="18" s="1"/>
  <c r="N110" i="18"/>
  <c r="P110" i="18" s="1"/>
  <c r="Q110" i="18" s="1"/>
  <c r="F76" i="9"/>
  <c r="F82" i="18"/>
  <c r="G82" i="18" s="1"/>
  <c r="N82" i="18"/>
  <c r="P82" i="18" s="1"/>
  <c r="Q82" i="18" s="1"/>
  <c r="H109" i="9"/>
  <c r="K142" i="18"/>
  <c r="N142" i="18"/>
  <c r="D143" i="18"/>
  <c r="F110" i="9"/>
  <c r="K128" i="18"/>
  <c r="D129" i="18"/>
  <c r="Q148" i="16"/>
  <c r="K95" i="18"/>
  <c r="D111" i="18"/>
  <c r="K96" i="18"/>
  <c r="D83" i="18"/>
  <c r="D69" i="18"/>
  <c r="F69" i="18" s="1"/>
  <c r="G69" i="18" s="1"/>
  <c r="D97" i="18"/>
  <c r="F97" i="18" s="1"/>
  <c r="G97" i="18" s="1"/>
  <c r="K68" i="18"/>
  <c r="S152" i="9" l="1"/>
  <c r="I14" i="9"/>
  <c r="I13" i="9"/>
  <c r="E11" i="29" s="1"/>
  <c r="S163" i="9"/>
  <c r="O164" i="9"/>
  <c r="U168" i="9"/>
  <c r="I12" i="9" s="1"/>
  <c r="E10" i="29" s="1"/>
  <c r="T184" i="9"/>
  <c r="R168" i="9"/>
  <c r="R180" i="9" s="1"/>
  <c r="S184" i="9"/>
  <c r="S196" i="9" s="1"/>
  <c r="N104" i="9"/>
  <c r="K120" i="9"/>
  <c r="K132" i="9" s="1"/>
  <c r="J120" i="9"/>
  <c r="J132" i="9" s="1"/>
  <c r="L120" i="9"/>
  <c r="L132" i="9" s="1"/>
  <c r="M120" i="9"/>
  <c r="M132" i="9" s="1"/>
  <c r="I120" i="9"/>
  <c r="H90" i="9"/>
  <c r="K90" i="9" s="1"/>
  <c r="T138" i="9"/>
  <c r="S142" i="9"/>
  <c r="S137" i="9"/>
  <c r="S141" i="9"/>
  <c r="Q148" i="9"/>
  <c r="R145" i="9"/>
  <c r="R148" i="9" s="1"/>
  <c r="Q128" i="9"/>
  <c r="O88" i="9"/>
  <c r="O106" i="9"/>
  <c r="Q106" i="9" s="1"/>
  <c r="R106" i="9" s="1"/>
  <c r="T106" i="9" s="1"/>
  <c r="O123" i="9"/>
  <c r="Q123" i="9" s="1"/>
  <c r="U145" i="9"/>
  <c r="U142" i="9"/>
  <c r="T142" i="9"/>
  <c r="Q125" i="9"/>
  <c r="R125" i="9" s="1"/>
  <c r="T125" i="9" s="1"/>
  <c r="O131" i="9"/>
  <c r="Q131" i="9" s="1"/>
  <c r="O124" i="9"/>
  <c r="Q124" i="9" s="1"/>
  <c r="R124" i="9" s="1"/>
  <c r="T124" i="9" s="1"/>
  <c r="N74" i="9"/>
  <c r="O74" i="9" s="1"/>
  <c r="O129" i="9"/>
  <c r="Q129" i="9" s="1"/>
  <c r="R129" i="9" s="1"/>
  <c r="Q121" i="9"/>
  <c r="R121" i="9" s="1"/>
  <c r="Q107" i="9"/>
  <c r="R107" i="9" s="1"/>
  <c r="T107" i="9" s="1"/>
  <c r="N108" i="9"/>
  <c r="O108" i="9" s="1"/>
  <c r="P49" i="9"/>
  <c r="P42" i="9"/>
  <c r="P44" i="9"/>
  <c r="P39" i="9"/>
  <c r="P75" i="9"/>
  <c r="P43" i="9"/>
  <c r="N73" i="9"/>
  <c r="O73" i="9" s="1"/>
  <c r="P41" i="9"/>
  <c r="P90" i="9"/>
  <c r="P47" i="9"/>
  <c r="J89" i="9"/>
  <c r="K89" i="9"/>
  <c r="P45" i="9"/>
  <c r="S136" i="9"/>
  <c r="L51" i="9"/>
  <c r="P48" i="9"/>
  <c r="O105" i="9"/>
  <c r="O126" i="9"/>
  <c r="Q126" i="9" s="1"/>
  <c r="R126" i="9" s="1"/>
  <c r="O122" i="9"/>
  <c r="M51" i="9"/>
  <c r="I91" i="9"/>
  <c r="M91" i="9"/>
  <c r="L91" i="9"/>
  <c r="O104" i="9"/>
  <c r="P50" i="9"/>
  <c r="I76" i="9"/>
  <c r="L76" i="9"/>
  <c r="M76" i="9"/>
  <c r="L110" i="9"/>
  <c r="M110" i="9"/>
  <c r="J75" i="9"/>
  <c r="K75" i="9"/>
  <c r="O127" i="9"/>
  <c r="O130" i="9"/>
  <c r="N72" i="9"/>
  <c r="P46" i="9"/>
  <c r="P40" i="9"/>
  <c r="K109" i="9"/>
  <c r="J109" i="9"/>
  <c r="R148" i="16"/>
  <c r="H110" i="9"/>
  <c r="F77" i="9"/>
  <c r="N83" i="18"/>
  <c r="P83" i="18" s="1"/>
  <c r="Q83" i="18" s="1"/>
  <c r="F83" i="18"/>
  <c r="G83" i="18" s="1"/>
  <c r="F92" i="9"/>
  <c r="F111" i="18"/>
  <c r="G111" i="18" s="1"/>
  <c r="N111" i="18"/>
  <c r="P111" i="18" s="1"/>
  <c r="Q111" i="18" s="1"/>
  <c r="K82" i="18"/>
  <c r="H76" i="9" s="1"/>
  <c r="K143" i="18"/>
  <c r="N143" i="18"/>
  <c r="H91" i="9"/>
  <c r="K129" i="18"/>
  <c r="F111" i="9"/>
  <c r="D130" i="18"/>
  <c r="D144" i="18"/>
  <c r="D98" i="18"/>
  <c r="F98" i="18" s="1"/>
  <c r="G98" i="18" s="1"/>
  <c r="I109" i="9"/>
  <c r="P109" i="9" s="1"/>
  <c r="K97" i="18"/>
  <c r="D84" i="18"/>
  <c r="D112" i="18"/>
  <c r="D70" i="18"/>
  <c r="F70" i="18" s="1"/>
  <c r="G70" i="18" s="1"/>
  <c r="H14" i="9" l="1"/>
  <c r="H13" i="9"/>
  <c r="Q164" i="9"/>
  <c r="U152" i="9"/>
  <c r="I11" i="9" s="1"/>
  <c r="T168" i="9"/>
  <c r="H12" i="9" s="1"/>
  <c r="S168" i="9"/>
  <c r="S180" i="9" s="1"/>
  <c r="I296" i="18"/>
  <c r="I184" i="16" s="1"/>
  <c r="I208" i="18"/>
  <c r="I152" i="16" s="1"/>
  <c r="I340" i="18"/>
  <c r="I200" i="16" s="1"/>
  <c r="I252" i="18"/>
  <c r="I168" i="16" s="1"/>
  <c r="P120" i="9"/>
  <c r="P132" i="9" s="1"/>
  <c r="J90" i="9"/>
  <c r="N90" i="9" s="1"/>
  <c r="O90" i="9" s="1"/>
  <c r="N120" i="9"/>
  <c r="N132" i="9" s="1"/>
  <c r="S107" i="9"/>
  <c r="S106" i="9"/>
  <c r="R131" i="9"/>
  <c r="T131" i="9" s="1"/>
  <c r="R123" i="9"/>
  <c r="T123" i="9" s="1"/>
  <c r="S125" i="9"/>
  <c r="S121" i="9"/>
  <c r="Q104" i="9"/>
  <c r="R104" i="9" s="1"/>
  <c r="T104" i="9" s="1"/>
  <c r="U129" i="9"/>
  <c r="T129" i="9"/>
  <c r="S145" i="9"/>
  <c r="S148" i="9" s="1"/>
  <c r="U126" i="9"/>
  <c r="T126" i="9"/>
  <c r="S129" i="9"/>
  <c r="Q74" i="9"/>
  <c r="U124" i="9"/>
  <c r="Q127" i="9"/>
  <c r="R127" i="9" s="1"/>
  <c r="T127" i="9" s="1"/>
  <c r="T121" i="9"/>
  <c r="U123" i="9"/>
  <c r="Q108" i="9"/>
  <c r="R128" i="9"/>
  <c r="S128" i="9" s="1"/>
  <c r="U128" i="9"/>
  <c r="T145" i="9"/>
  <c r="U107" i="9"/>
  <c r="Q130" i="9"/>
  <c r="R130" i="9" s="1"/>
  <c r="U131" i="9"/>
  <c r="Q122" i="9"/>
  <c r="R122" i="9" s="1"/>
  <c r="T122" i="9" s="1"/>
  <c r="U121" i="9"/>
  <c r="U125" i="9"/>
  <c r="Q73" i="9"/>
  <c r="U73" i="9" s="1"/>
  <c r="U106" i="9"/>
  <c r="Q105" i="9"/>
  <c r="R105" i="9" s="1"/>
  <c r="T105" i="9" s="1"/>
  <c r="Q88" i="9"/>
  <c r="U88" i="9" s="1"/>
  <c r="P51" i="9"/>
  <c r="S124" i="9"/>
  <c r="N75" i="9"/>
  <c r="K91" i="9"/>
  <c r="J91" i="9"/>
  <c r="N89" i="9"/>
  <c r="P91" i="9"/>
  <c r="S126" i="9"/>
  <c r="J76" i="9"/>
  <c r="K76" i="9"/>
  <c r="N109" i="9"/>
  <c r="J110" i="9"/>
  <c r="K110" i="9"/>
  <c r="O72" i="9"/>
  <c r="Q72" i="9" s="1"/>
  <c r="R72" i="9" s="1"/>
  <c r="I92" i="9"/>
  <c r="L92" i="9"/>
  <c r="M92" i="9"/>
  <c r="I77" i="9"/>
  <c r="M77" i="9"/>
  <c r="L77" i="9"/>
  <c r="M111" i="9"/>
  <c r="L111" i="9"/>
  <c r="P76" i="9"/>
  <c r="S148" i="16"/>
  <c r="K83" i="18"/>
  <c r="H111" i="9"/>
  <c r="F78" i="9"/>
  <c r="F84" i="18"/>
  <c r="G84" i="18" s="1"/>
  <c r="N84" i="18"/>
  <c r="P84" i="18" s="1"/>
  <c r="Q84" i="18" s="1"/>
  <c r="F93" i="9"/>
  <c r="F112" i="18"/>
  <c r="G112" i="18" s="1"/>
  <c r="N112" i="18"/>
  <c r="P112" i="18" s="1"/>
  <c r="Q112" i="18" s="1"/>
  <c r="K144" i="18"/>
  <c r="N144" i="18"/>
  <c r="D131" i="18"/>
  <c r="D145" i="18"/>
  <c r="K130" i="18"/>
  <c r="F112" i="9"/>
  <c r="N151" i="18"/>
  <c r="N122" i="18"/>
  <c r="N93" i="18"/>
  <c r="P93" i="18" s="1"/>
  <c r="Q93" i="18" s="1"/>
  <c r="D113" i="18"/>
  <c r="K69" i="18"/>
  <c r="D71" i="18"/>
  <c r="F71" i="18" s="1"/>
  <c r="G71" i="18" s="1"/>
  <c r="D85" i="18"/>
  <c r="D99" i="18"/>
  <c r="F99" i="18" s="1"/>
  <c r="G99" i="18" s="1"/>
  <c r="I110" i="9"/>
  <c r="P110" i="9" s="1"/>
  <c r="K111" i="18"/>
  <c r="H92" i="9" s="1"/>
  <c r="N64" i="18"/>
  <c r="P64" i="18" s="1"/>
  <c r="Q64" i="18" s="1"/>
  <c r="X8" i="18"/>
  <c r="X15" i="18"/>
  <c r="X14" i="18"/>
  <c r="X10" i="18"/>
  <c r="X13" i="18"/>
  <c r="X12" i="18"/>
  <c r="X9" i="18"/>
  <c r="X11" i="18"/>
  <c r="F23" i="18"/>
  <c r="G23" i="18" s="1"/>
  <c r="F30" i="18"/>
  <c r="G30" i="18" s="1"/>
  <c r="F22" i="18"/>
  <c r="G22" i="18" s="1"/>
  <c r="F19" i="18"/>
  <c r="G19" i="18" s="1"/>
  <c r="N19" i="18"/>
  <c r="F29" i="18"/>
  <c r="G29" i="18" s="1"/>
  <c r="F21" i="18"/>
  <c r="G21" i="18" s="1"/>
  <c r="F25" i="18"/>
  <c r="G25" i="18" s="1"/>
  <c r="F28" i="18"/>
  <c r="G28" i="18" s="1"/>
  <c r="F27" i="18"/>
  <c r="G27" i="18" s="1"/>
  <c r="F24" i="18"/>
  <c r="G24" i="18" s="1"/>
  <c r="F26" i="18"/>
  <c r="G26" i="18" s="1"/>
  <c r="F20" i="18"/>
  <c r="K208" i="18" l="1"/>
  <c r="H152" i="16" s="1"/>
  <c r="K152" i="16" s="1"/>
  <c r="F152" i="16"/>
  <c r="K296" i="18"/>
  <c r="H184" i="16" s="1"/>
  <c r="J184" i="16" s="1"/>
  <c r="F184" i="16"/>
  <c r="K340" i="18"/>
  <c r="H200" i="16" s="1"/>
  <c r="K200" i="16" s="1"/>
  <c r="F200" i="16"/>
  <c r="K252" i="18"/>
  <c r="H168" i="16" s="1"/>
  <c r="F168" i="16"/>
  <c r="H11" i="9"/>
  <c r="E9" i="29" s="1"/>
  <c r="R164" i="9"/>
  <c r="S164" i="9"/>
  <c r="I346" i="18"/>
  <c r="I206" i="16" s="1"/>
  <c r="I258" i="18"/>
  <c r="I174" i="16" s="1"/>
  <c r="I302" i="18"/>
  <c r="I190" i="16" s="1"/>
  <c r="I214" i="18"/>
  <c r="I158" i="16" s="1"/>
  <c r="I306" i="18"/>
  <c r="I194" i="16" s="1"/>
  <c r="I218" i="18"/>
  <c r="I162" i="16" s="1"/>
  <c r="I350" i="18"/>
  <c r="I210" i="16" s="1"/>
  <c r="I262" i="18"/>
  <c r="I178" i="16" s="1"/>
  <c r="I307" i="18"/>
  <c r="I195" i="16" s="1"/>
  <c r="I219" i="18"/>
  <c r="I163" i="16" s="1"/>
  <c r="I351" i="18"/>
  <c r="I211" i="16" s="1"/>
  <c r="I263" i="18"/>
  <c r="I179" i="16" s="1"/>
  <c r="I300" i="18"/>
  <c r="I188" i="16" s="1"/>
  <c r="I212" i="18"/>
  <c r="I156" i="16" s="1"/>
  <c r="I344" i="18"/>
  <c r="I204" i="16" s="1"/>
  <c r="I256" i="18"/>
  <c r="I172" i="16" s="1"/>
  <c r="I347" i="18"/>
  <c r="I207" i="16" s="1"/>
  <c r="I259" i="18"/>
  <c r="I175" i="16" s="1"/>
  <c r="I303" i="18"/>
  <c r="I191" i="16" s="1"/>
  <c r="I215" i="18"/>
  <c r="I159" i="16" s="1"/>
  <c r="I301" i="18"/>
  <c r="I189" i="16" s="1"/>
  <c r="I213" i="18"/>
  <c r="I157" i="16" s="1"/>
  <c r="I345" i="18"/>
  <c r="I205" i="16" s="1"/>
  <c r="I257" i="18"/>
  <c r="I173" i="16" s="1"/>
  <c r="I348" i="18"/>
  <c r="I208" i="16" s="1"/>
  <c r="I260" i="18"/>
  <c r="I176" i="16" s="1"/>
  <c r="I304" i="18"/>
  <c r="I192" i="16" s="1"/>
  <c r="I216" i="18"/>
  <c r="I160" i="16" s="1"/>
  <c r="I217" i="18"/>
  <c r="I161" i="16" s="1"/>
  <c r="I349" i="18"/>
  <c r="I209" i="16" s="1"/>
  <c r="I261" i="18"/>
  <c r="I177" i="16" s="1"/>
  <c r="I305" i="18"/>
  <c r="I193" i="16" s="1"/>
  <c r="O120" i="9"/>
  <c r="Q120" i="9" s="1"/>
  <c r="R120" i="9" s="1"/>
  <c r="T120" i="9" s="1"/>
  <c r="S123" i="9"/>
  <c r="S122" i="9"/>
  <c r="S131" i="9"/>
  <c r="H30" i="18"/>
  <c r="K30" i="18" s="1"/>
  <c r="H50" i="9" s="1"/>
  <c r="T128" i="9"/>
  <c r="U105" i="9"/>
  <c r="T130" i="9"/>
  <c r="U130" i="9"/>
  <c r="Q90" i="9"/>
  <c r="R90" i="9" s="1"/>
  <c r="S90" i="9" s="1"/>
  <c r="S130" i="9"/>
  <c r="R88" i="9"/>
  <c r="T88" i="9" s="1"/>
  <c r="H25" i="18"/>
  <c r="K25" i="18" s="1"/>
  <c r="H45" i="9" s="1"/>
  <c r="H26" i="18"/>
  <c r="K26" i="18" s="1"/>
  <c r="H46" i="9" s="1"/>
  <c r="R73" i="9"/>
  <c r="T73" i="9" s="1"/>
  <c r="H28" i="18"/>
  <c r="R74" i="9"/>
  <c r="U74" i="9"/>
  <c r="N76" i="9"/>
  <c r="O76" i="9" s="1"/>
  <c r="R108" i="9"/>
  <c r="T108" i="9" s="1"/>
  <c r="H21" i="18"/>
  <c r="K21" i="18" s="1"/>
  <c r="H41" i="9" s="1"/>
  <c r="U122" i="9"/>
  <c r="H29" i="18"/>
  <c r="K29" i="18" s="1"/>
  <c r="H49" i="9" s="1"/>
  <c r="U127" i="9"/>
  <c r="H24" i="18"/>
  <c r="U108" i="9"/>
  <c r="H77" i="9"/>
  <c r="K77" i="9" s="1"/>
  <c r="U104" i="9"/>
  <c r="H22" i="18"/>
  <c r="K22" i="18" s="1"/>
  <c r="H42" i="9" s="1"/>
  <c r="H23" i="18"/>
  <c r="K23" i="18" s="1"/>
  <c r="H43" i="9" s="1"/>
  <c r="S127" i="9"/>
  <c r="H27" i="18"/>
  <c r="K27" i="18" s="1"/>
  <c r="H47" i="9" s="1"/>
  <c r="O89" i="9"/>
  <c r="Q89" i="9" s="1"/>
  <c r="R89" i="9" s="1"/>
  <c r="T89" i="9" s="1"/>
  <c r="T72" i="9"/>
  <c r="U72" i="9"/>
  <c r="H19" i="18"/>
  <c r="K19" i="18" s="1"/>
  <c r="H39" i="9" s="1"/>
  <c r="F39" i="16"/>
  <c r="M39" i="16" s="1"/>
  <c r="N91" i="9"/>
  <c r="P77" i="9"/>
  <c r="O75" i="9"/>
  <c r="Q75" i="9" s="1"/>
  <c r="R75" i="9" s="1"/>
  <c r="T75" i="9" s="1"/>
  <c r="S105" i="9"/>
  <c r="J111" i="9"/>
  <c r="K111" i="9"/>
  <c r="K92" i="9"/>
  <c r="J92" i="9"/>
  <c r="I93" i="9"/>
  <c r="M93" i="9"/>
  <c r="L93" i="9"/>
  <c r="P92" i="9"/>
  <c r="M112" i="9"/>
  <c r="L112" i="9"/>
  <c r="S104" i="9"/>
  <c r="N110" i="9"/>
  <c r="O110" i="9" s="1"/>
  <c r="I78" i="9"/>
  <c r="M78" i="9"/>
  <c r="L78" i="9"/>
  <c r="O109" i="9"/>
  <c r="Q109" i="9" s="1"/>
  <c r="F79" i="9"/>
  <c r="F85" i="18"/>
  <c r="G85" i="18" s="1"/>
  <c r="N85" i="18"/>
  <c r="P85" i="18" s="1"/>
  <c r="Q85" i="18" s="1"/>
  <c r="H112" i="9"/>
  <c r="F94" i="9"/>
  <c r="F113" i="18"/>
  <c r="G113" i="18" s="1"/>
  <c r="N113" i="18"/>
  <c r="P113" i="18" s="1"/>
  <c r="Q113" i="18" s="1"/>
  <c r="K145" i="18"/>
  <c r="N145" i="18"/>
  <c r="N98" i="18"/>
  <c r="P98" i="18" s="1"/>
  <c r="Q98" i="18" s="1"/>
  <c r="D147" i="18"/>
  <c r="D146" i="18"/>
  <c r="F113" i="9"/>
  <c r="K131" i="18"/>
  <c r="D133" i="18"/>
  <c r="N133" i="18" s="1"/>
  <c r="D132" i="18"/>
  <c r="N132" i="18" s="1"/>
  <c r="F120" i="16"/>
  <c r="F88" i="16"/>
  <c r="F104" i="16"/>
  <c r="F72" i="16"/>
  <c r="U93" i="18"/>
  <c r="U151" i="18"/>
  <c r="N160" i="18"/>
  <c r="N131" i="18"/>
  <c r="N157" i="18"/>
  <c r="N128" i="18"/>
  <c r="N162" i="18"/>
  <c r="U165" i="18"/>
  <c r="N130" i="18"/>
  <c r="N159" i="18"/>
  <c r="N161" i="18"/>
  <c r="U107" i="18"/>
  <c r="N126" i="18"/>
  <c r="N155" i="18"/>
  <c r="N97" i="18"/>
  <c r="P97" i="18" s="1"/>
  <c r="Q97" i="18" s="1"/>
  <c r="N158" i="18"/>
  <c r="N129" i="18"/>
  <c r="U122" i="18"/>
  <c r="N156" i="18"/>
  <c r="N127" i="18"/>
  <c r="U136" i="18"/>
  <c r="K112" i="18"/>
  <c r="D86" i="18"/>
  <c r="D114" i="18"/>
  <c r="N99" i="18"/>
  <c r="P99" i="18" s="1"/>
  <c r="Q99" i="18" s="1"/>
  <c r="K71" i="18"/>
  <c r="K84" i="18"/>
  <c r="D100" i="18"/>
  <c r="F100" i="18" s="1"/>
  <c r="G100" i="18" s="1"/>
  <c r="I111" i="9"/>
  <c r="P111" i="9" s="1"/>
  <c r="D72" i="18"/>
  <c r="F72" i="18" s="1"/>
  <c r="G72" i="18" s="1"/>
  <c r="K70" i="18"/>
  <c r="K98" i="18"/>
  <c r="U78" i="18"/>
  <c r="N70" i="18"/>
  <c r="P70" i="18" s="1"/>
  <c r="Q70" i="18" s="1"/>
  <c r="N68" i="18"/>
  <c r="P68" i="18" s="1"/>
  <c r="Q68" i="18" s="1"/>
  <c r="N71" i="18"/>
  <c r="P71" i="18" s="1"/>
  <c r="Q71" i="18" s="1"/>
  <c r="N69" i="18"/>
  <c r="P69" i="18" s="1"/>
  <c r="Q69" i="18" s="1"/>
  <c r="X6" i="18"/>
  <c r="X7" i="18"/>
  <c r="N27" i="18"/>
  <c r="N29" i="18"/>
  <c r="N25" i="18"/>
  <c r="N26" i="18"/>
  <c r="N30" i="18"/>
  <c r="N23" i="18"/>
  <c r="N24" i="18"/>
  <c r="N28" i="18"/>
  <c r="P19" i="18"/>
  <c r="Q19" i="18" s="1"/>
  <c r="K28" i="18"/>
  <c r="H48" i="9" s="1"/>
  <c r="K24" i="18"/>
  <c r="H44" i="9" s="1"/>
  <c r="G20" i="18"/>
  <c r="H20" i="18" s="1"/>
  <c r="D23" i="15"/>
  <c r="G23" i="15" s="1"/>
  <c r="G132" i="16"/>
  <c r="E121" i="16"/>
  <c r="G116" i="16"/>
  <c r="G100" i="16"/>
  <c r="E89" i="16"/>
  <c r="G84" i="16"/>
  <c r="G68" i="16"/>
  <c r="G51" i="16"/>
  <c r="G33" i="16"/>
  <c r="G32" i="16"/>
  <c r="G31" i="16"/>
  <c r="G30" i="16"/>
  <c r="G29" i="16"/>
  <c r="G28" i="16"/>
  <c r="G27" i="16"/>
  <c r="G26" i="16"/>
  <c r="G25" i="16"/>
  <c r="G24" i="16"/>
  <c r="G23" i="16"/>
  <c r="E23" i="16"/>
  <c r="E24" i="16" s="1"/>
  <c r="E25" i="16" s="1"/>
  <c r="E26" i="16" s="1"/>
  <c r="E27" i="16" s="1"/>
  <c r="E28" i="16" s="1"/>
  <c r="E29" i="16" s="1"/>
  <c r="E30" i="16" s="1"/>
  <c r="E31" i="16" s="1"/>
  <c r="E32" i="16" s="1"/>
  <c r="E33" i="16" s="1"/>
  <c r="G22" i="16"/>
  <c r="F18" i="29" l="1"/>
  <c r="G18" i="29" s="1"/>
  <c r="E12" i="29"/>
  <c r="M168" i="16"/>
  <c r="L168" i="16"/>
  <c r="P168" i="16" s="1"/>
  <c r="K168" i="16"/>
  <c r="J168" i="16"/>
  <c r="J200" i="16"/>
  <c r="J152" i="16"/>
  <c r="K184" i="16"/>
  <c r="K262" i="18"/>
  <c r="H178" i="16" s="1"/>
  <c r="F178" i="16"/>
  <c r="K350" i="18"/>
  <c r="H210" i="16" s="1"/>
  <c r="J210" i="16" s="1"/>
  <c r="F210" i="16"/>
  <c r="K349" i="18"/>
  <c r="H209" i="16" s="1"/>
  <c r="J209" i="16" s="1"/>
  <c r="F209" i="16"/>
  <c r="K213" i="18"/>
  <c r="H157" i="16" s="1"/>
  <c r="J157" i="16" s="1"/>
  <c r="F157" i="16"/>
  <c r="K212" i="18"/>
  <c r="H156" i="16" s="1"/>
  <c r="K156" i="16" s="1"/>
  <c r="F156" i="16"/>
  <c r="K218" i="18"/>
  <c r="H162" i="16" s="1"/>
  <c r="J162" i="16" s="1"/>
  <c r="F162" i="16"/>
  <c r="K217" i="18"/>
  <c r="H161" i="16" s="1"/>
  <c r="K161" i="16" s="1"/>
  <c r="F161" i="16"/>
  <c r="K301" i="18"/>
  <c r="H189" i="16" s="1"/>
  <c r="J189" i="16" s="1"/>
  <c r="F189" i="16"/>
  <c r="K300" i="18"/>
  <c r="H188" i="16" s="1"/>
  <c r="K188" i="16" s="1"/>
  <c r="F188" i="16"/>
  <c r="K306" i="18"/>
  <c r="H194" i="16" s="1"/>
  <c r="K194" i="16" s="1"/>
  <c r="F194" i="16"/>
  <c r="L184" i="16"/>
  <c r="P184" i="16" s="1"/>
  <c r="M184" i="16"/>
  <c r="K305" i="18"/>
  <c r="H193" i="16" s="1"/>
  <c r="J193" i="16" s="1"/>
  <c r="F193" i="16"/>
  <c r="K261" i="18"/>
  <c r="H177" i="16" s="1"/>
  <c r="F177" i="16"/>
  <c r="K345" i="18"/>
  <c r="H205" i="16" s="1"/>
  <c r="K205" i="16" s="1"/>
  <c r="F205" i="16"/>
  <c r="K344" i="18"/>
  <c r="H204" i="16" s="1"/>
  <c r="K204" i="16" s="1"/>
  <c r="F204" i="16"/>
  <c r="K216" i="18"/>
  <c r="H160" i="16" s="1"/>
  <c r="J160" i="16" s="1"/>
  <c r="F160" i="16"/>
  <c r="K215" i="18"/>
  <c r="H159" i="16" s="1"/>
  <c r="K159" i="16" s="1"/>
  <c r="F159" i="16"/>
  <c r="K263" i="18"/>
  <c r="H179" i="16" s="1"/>
  <c r="F179" i="16"/>
  <c r="K214" i="18"/>
  <c r="H158" i="16" s="1"/>
  <c r="K158" i="16" s="1"/>
  <c r="F158" i="16"/>
  <c r="K256" i="18"/>
  <c r="H172" i="16" s="1"/>
  <c r="F172" i="16"/>
  <c r="K304" i="18"/>
  <c r="H192" i="16" s="1"/>
  <c r="J192" i="16" s="1"/>
  <c r="F192" i="16"/>
  <c r="K303" i="18"/>
  <c r="H191" i="16" s="1"/>
  <c r="K191" i="16" s="1"/>
  <c r="F191" i="16"/>
  <c r="K351" i="18"/>
  <c r="H211" i="16" s="1"/>
  <c r="J211" i="16" s="1"/>
  <c r="F211" i="16"/>
  <c r="K302" i="18"/>
  <c r="H190" i="16" s="1"/>
  <c r="J190" i="16" s="1"/>
  <c r="F190" i="16"/>
  <c r="L152" i="16"/>
  <c r="P152" i="16" s="1"/>
  <c r="M152" i="16"/>
  <c r="K257" i="18"/>
  <c r="H173" i="16" s="1"/>
  <c r="F173" i="16"/>
  <c r="K260" i="18"/>
  <c r="H176" i="16" s="1"/>
  <c r="F176" i="16"/>
  <c r="K259" i="18"/>
  <c r="H175" i="16" s="1"/>
  <c r="F175" i="16"/>
  <c r="K219" i="18"/>
  <c r="H163" i="16" s="1"/>
  <c r="K163" i="16" s="1"/>
  <c r="F163" i="16"/>
  <c r="K258" i="18"/>
  <c r="H174" i="16" s="1"/>
  <c r="F174" i="16"/>
  <c r="K348" i="18"/>
  <c r="H208" i="16" s="1"/>
  <c r="K208" i="16" s="1"/>
  <c r="F208" i="16"/>
  <c r="K347" i="18"/>
  <c r="H207" i="16" s="1"/>
  <c r="J207" i="16" s="1"/>
  <c r="F207" i="16"/>
  <c r="K307" i="18"/>
  <c r="H195" i="16" s="1"/>
  <c r="J195" i="16" s="1"/>
  <c r="F195" i="16"/>
  <c r="K346" i="18"/>
  <c r="H206" i="16" s="1"/>
  <c r="K206" i="16" s="1"/>
  <c r="F206" i="16"/>
  <c r="L200" i="16"/>
  <c r="P200" i="16" s="1"/>
  <c r="M200" i="16"/>
  <c r="Q132" i="9"/>
  <c r="S120" i="9"/>
  <c r="S132" i="9" s="1"/>
  <c r="R132" i="9"/>
  <c r="I299" i="18"/>
  <c r="I187" i="16" s="1"/>
  <c r="I211" i="18"/>
  <c r="I155" i="16" s="1"/>
  <c r="I343" i="18"/>
  <c r="I203" i="16" s="1"/>
  <c r="I255" i="18"/>
  <c r="I171" i="16" s="1"/>
  <c r="I298" i="18"/>
  <c r="I186" i="16" s="1"/>
  <c r="I210" i="18"/>
  <c r="I154" i="16" s="1"/>
  <c r="I342" i="18"/>
  <c r="I202" i="16" s="1"/>
  <c r="I254" i="18"/>
  <c r="I170" i="16" s="1"/>
  <c r="I297" i="18"/>
  <c r="I185" i="16" s="1"/>
  <c r="I341" i="18"/>
  <c r="I201" i="16" s="1"/>
  <c r="I253" i="18"/>
  <c r="I169" i="16" s="1"/>
  <c r="I209" i="18"/>
  <c r="I153" i="16" s="1"/>
  <c r="N72" i="18"/>
  <c r="P72" i="18" s="1"/>
  <c r="Q72" i="18" s="1"/>
  <c r="U120" i="9"/>
  <c r="O132" i="9"/>
  <c r="S73" i="9"/>
  <c r="F113" i="16"/>
  <c r="I113" i="16" s="1"/>
  <c r="J77" i="9"/>
  <c r="N77" i="9" s="1"/>
  <c r="T90" i="9"/>
  <c r="S108" i="9"/>
  <c r="U90" i="9"/>
  <c r="S88" i="9"/>
  <c r="K45" i="9"/>
  <c r="J45" i="9"/>
  <c r="U89" i="9"/>
  <c r="T74" i="9"/>
  <c r="S74" i="9"/>
  <c r="U109" i="9"/>
  <c r="R109" i="9"/>
  <c r="T109" i="9" s="1"/>
  <c r="Q110" i="9"/>
  <c r="K20" i="18"/>
  <c r="H40" i="9" s="1"/>
  <c r="J40" i="9" s="1"/>
  <c r="N92" i="9"/>
  <c r="O92" i="9" s="1"/>
  <c r="S75" i="9"/>
  <c r="U75" i="9"/>
  <c r="O91" i="9"/>
  <c r="Q91" i="9" s="1"/>
  <c r="R91" i="9" s="1"/>
  <c r="S91" i="9" s="1"/>
  <c r="Q76" i="9"/>
  <c r="R76" i="9" s="1"/>
  <c r="F43" i="16"/>
  <c r="L43" i="16" s="1"/>
  <c r="F50" i="16"/>
  <c r="L50" i="16" s="1"/>
  <c r="F48" i="16"/>
  <c r="I48" i="16" s="1"/>
  <c r="F45" i="16"/>
  <c r="I45" i="16" s="1"/>
  <c r="F47" i="16"/>
  <c r="I47" i="16" s="1"/>
  <c r="F49" i="16"/>
  <c r="I49" i="16" s="1"/>
  <c r="L39" i="16"/>
  <c r="I39" i="16"/>
  <c r="F44" i="16"/>
  <c r="I44" i="16" s="1"/>
  <c r="F46" i="16"/>
  <c r="I46" i="16" s="1"/>
  <c r="R19" i="18"/>
  <c r="U19" i="18" s="1"/>
  <c r="H39" i="16" s="1"/>
  <c r="I120" i="16"/>
  <c r="M120" i="16"/>
  <c r="L120" i="16"/>
  <c r="I72" i="16"/>
  <c r="M72" i="16"/>
  <c r="L72" i="16"/>
  <c r="I88" i="16"/>
  <c r="M88" i="16"/>
  <c r="L88" i="16"/>
  <c r="I104" i="16"/>
  <c r="M104" i="16"/>
  <c r="L104" i="16"/>
  <c r="N111" i="9"/>
  <c r="O111" i="9" s="1"/>
  <c r="K49" i="9"/>
  <c r="J49" i="9"/>
  <c r="K112" i="9"/>
  <c r="J112" i="9"/>
  <c r="P78" i="9"/>
  <c r="S72" i="9"/>
  <c r="J46" i="9"/>
  <c r="K46" i="9"/>
  <c r="K41" i="9"/>
  <c r="J41" i="9"/>
  <c r="J48" i="9"/>
  <c r="K48" i="9"/>
  <c r="J39" i="9"/>
  <c r="K39" i="9"/>
  <c r="K47" i="9"/>
  <c r="J47" i="9"/>
  <c r="P93" i="9"/>
  <c r="K50" i="9"/>
  <c r="J50" i="9"/>
  <c r="I79" i="9"/>
  <c r="M79" i="9"/>
  <c r="L79" i="9"/>
  <c r="J44" i="9"/>
  <c r="K44" i="9"/>
  <c r="K42" i="9"/>
  <c r="J42" i="9"/>
  <c r="J43" i="9"/>
  <c r="K43" i="9"/>
  <c r="L113" i="9"/>
  <c r="M113" i="9"/>
  <c r="I94" i="9"/>
  <c r="M94" i="9"/>
  <c r="L94" i="9"/>
  <c r="K85" i="18"/>
  <c r="H79" i="9" s="1"/>
  <c r="H78" i="9"/>
  <c r="H113" i="9"/>
  <c r="F95" i="9"/>
  <c r="F114" i="18"/>
  <c r="G114" i="18" s="1"/>
  <c r="N114" i="18"/>
  <c r="P114" i="18" s="1"/>
  <c r="Q114" i="18" s="1"/>
  <c r="F86" i="18"/>
  <c r="G86" i="18" s="1"/>
  <c r="N86" i="18"/>
  <c r="P86" i="18" s="1"/>
  <c r="Q86" i="18" s="1"/>
  <c r="K146" i="18"/>
  <c r="N146" i="18"/>
  <c r="F114" i="16" s="1"/>
  <c r="K147" i="18"/>
  <c r="N147" i="18"/>
  <c r="F115" i="16" s="1"/>
  <c r="U98" i="18"/>
  <c r="H93" i="9"/>
  <c r="K132" i="18"/>
  <c r="F114" i="9"/>
  <c r="F112" i="16"/>
  <c r="K133" i="18"/>
  <c r="F115" i="9"/>
  <c r="H104" i="16"/>
  <c r="F80" i="9"/>
  <c r="F125" i="16"/>
  <c r="F126" i="16"/>
  <c r="F94" i="16"/>
  <c r="F108" i="16"/>
  <c r="F128" i="16"/>
  <c r="F129" i="16"/>
  <c r="F127" i="16"/>
  <c r="H88" i="16"/>
  <c r="F79" i="16"/>
  <c r="F109" i="16"/>
  <c r="F110" i="16"/>
  <c r="H120" i="16"/>
  <c r="F92" i="16"/>
  <c r="F77" i="16"/>
  <c r="F78" i="16"/>
  <c r="F130" i="16"/>
  <c r="F93" i="16"/>
  <c r="U68" i="18"/>
  <c r="F76" i="16"/>
  <c r="F111" i="16"/>
  <c r="F124" i="16"/>
  <c r="F131" i="16"/>
  <c r="N123" i="18"/>
  <c r="N152" i="18"/>
  <c r="N94" i="18"/>
  <c r="P94" i="18" s="1"/>
  <c r="Q94" i="18" s="1"/>
  <c r="U169" i="18"/>
  <c r="U161" i="18"/>
  <c r="U176" i="18"/>
  <c r="U131" i="18"/>
  <c r="U171" i="18"/>
  <c r="U129" i="18"/>
  <c r="U155" i="18"/>
  <c r="U133" i="18"/>
  <c r="U174" i="18"/>
  <c r="U143" i="18"/>
  <c r="U126" i="18"/>
  <c r="U144" i="18"/>
  <c r="U162" i="18"/>
  <c r="U145" i="18"/>
  <c r="U172" i="18"/>
  <c r="U160" i="18"/>
  <c r="U156" i="18"/>
  <c r="U158" i="18"/>
  <c r="U173" i="18"/>
  <c r="U128" i="18"/>
  <c r="U127" i="18"/>
  <c r="N154" i="18"/>
  <c r="N125" i="18"/>
  <c r="N96" i="18"/>
  <c r="P96" i="18" s="1"/>
  <c r="Q96" i="18" s="1"/>
  <c r="U141" i="18"/>
  <c r="U111" i="18"/>
  <c r="U175" i="18"/>
  <c r="U130" i="18"/>
  <c r="U157" i="18"/>
  <c r="U159" i="18"/>
  <c r="N153" i="18"/>
  <c r="N124" i="18"/>
  <c r="N95" i="18"/>
  <c r="P95" i="18" s="1"/>
  <c r="Q95" i="18" s="1"/>
  <c r="U109" i="18"/>
  <c r="U170" i="18"/>
  <c r="U97" i="18"/>
  <c r="U142" i="18"/>
  <c r="U140" i="18"/>
  <c r="U132" i="18"/>
  <c r="D101" i="18"/>
  <c r="F101" i="18" s="1"/>
  <c r="G101" i="18" s="1"/>
  <c r="U99" i="18"/>
  <c r="U112" i="18"/>
  <c r="D73" i="18"/>
  <c r="F73" i="18" s="1"/>
  <c r="G73" i="18" s="1"/>
  <c r="K113" i="18"/>
  <c r="D87" i="18"/>
  <c r="D115" i="18"/>
  <c r="K72" i="18"/>
  <c r="U113" i="18"/>
  <c r="N100" i="18"/>
  <c r="P100" i="18" s="1"/>
  <c r="Q100" i="18" s="1"/>
  <c r="K100" i="18"/>
  <c r="K99" i="18"/>
  <c r="N66" i="18"/>
  <c r="P66" i="18" s="1"/>
  <c r="Q66" i="18" s="1"/>
  <c r="U84" i="18"/>
  <c r="U71" i="18"/>
  <c r="N65" i="18"/>
  <c r="P65" i="18" s="1"/>
  <c r="Q65" i="18" s="1"/>
  <c r="U64" i="18"/>
  <c r="H72" i="16" s="1"/>
  <c r="U83" i="18"/>
  <c r="U82" i="18"/>
  <c r="N67" i="18"/>
  <c r="P67" i="18" s="1"/>
  <c r="Q67" i="18" s="1"/>
  <c r="U49" i="18"/>
  <c r="N20" i="18"/>
  <c r="N21" i="18"/>
  <c r="N22" i="18"/>
  <c r="P27" i="18"/>
  <c r="Q27" i="18" s="1"/>
  <c r="P29" i="18"/>
  <c r="Q29" i="18" s="1"/>
  <c r="P24" i="18"/>
  <c r="Q24" i="18" s="1"/>
  <c r="P25" i="18"/>
  <c r="Q25" i="18" s="1"/>
  <c r="P23" i="18"/>
  <c r="Q23" i="18" s="1"/>
  <c r="P26" i="18"/>
  <c r="Q26" i="18" s="1"/>
  <c r="P30" i="18"/>
  <c r="Q30" i="18" s="1"/>
  <c r="P28" i="18"/>
  <c r="Q28" i="18" s="1"/>
  <c r="E40" i="16"/>
  <c r="E41" i="16" s="1"/>
  <c r="E42" i="16" s="1"/>
  <c r="E43" i="16" s="1"/>
  <c r="E44" i="16" s="1"/>
  <c r="E45" i="16" s="1"/>
  <c r="E46" i="16" s="1"/>
  <c r="E47" i="16" s="1"/>
  <c r="E48" i="16" s="1"/>
  <c r="E49" i="16" s="1"/>
  <c r="E50" i="16" s="1"/>
  <c r="E57" i="16"/>
  <c r="E58" i="16" s="1"/>
  <c r="E59" i="16" s="1"/>
  <c r="E60" i="16" s="1"/>
  <c r="E61" i="16" s="1"/>
  <c r="E62" i="16" s="1"/>
  <c r="E63" i="16" s="1"/>
  <c r="E64" i="16" s="1"/>
  <c r="E65" i="16" s="1"/>
  <c r="E66" i="16" s="1"/>
  <c r="E67" i="16" s="1"/>
  <c r="E73" i="16"/>
  <c r="E74" i="16" s="1"/>
  <c r="E75" i="16" s="1"/>
  <c r="E76" i="16" s="1"/>
  <c r="E77" i="16" s="1"/>
  <c r="E78" i="16" s="1"/>
  <c r="E79" i="16" s="1"/>
  <c r="E80" i="16" s="1"/>
  <c r="E81" i="16" s="1"/>
  <c r="E82" i="16" s="1"/>
  <c r="E83" i="16" s="1"/>
  <c r="E122" i="16"/>
  <c r="E123" i="16" s="1"/>
  <c r="E124" i="16" s="1"/>
  <c r="E125" i="16" s="1"/>
  <c r="E126" i="16" s="1"/>
  <c r="E127" i="16" s="1"/>
  <c r="E128" i="16" s="1"/>
  <c r="E129" i="16" s="1"/>
  <c r="E130" i="16" s="1"/>
  <c r="E131" i="16" s="1"/>
  <c r="E105" i="16"/>
  <c r="E106" i="16" s="1"/>
  <c r="E107" i="16" s="1"/>
  <c r="E108" i="16" s="1"/>
  <c r="E109" i="16" s="1"/>
  <c r="E110" i="16" s="1"/>
  <c r="E111" i="16" s="1"/>
  <c r="E112" i="16" s="1"/>
  <c r="E113" i="16" s="1"/>
  <c r="E114" i="16" s="1"/>
  <c r="E115" i="16" s="1"/>
  <c r="G34" i="16"/>
  <c r="E90" i="16"/>
  <c r="E91" i="16" s="1"/>
  <c r="E92" i="16" s="1"/>
  <c r="E93" i="16" s="1"/>
  <c r="E94" i="16" s="1"/>
  <c r="E95" i="16" s="1"/>
  <c r="E96" i="16" s="1"/>
  <c r="E97" i="16" s="1"/>
  <c r="E98" i="16" s="1"/>
  <c r="E99" i="16" s="1"/>
  <c r="N168" i="16" l="1"/>
  <c r="O168" i="16" s="1"/>
  <c r="Q168" i="16" s="1"/>
  <c r="R168" i="16" s="1"/>
  <c r="K176" i="16"/>
  <c r="J176" i="16"/>
  <c r="M174" i="16"/>
  <c r="L174" i="16"/>
  <c r="P174" i="16" s="1"/>
  <c r="M173" i="16"/>
  <c r="L173" i="16"/>
  <c r="P173" i="16" s="1"/>
  <c r="M179" i="16"/>
  <c r="L179" i="16"/>
  <c r="P179" i="16" s="1"/>
  <c r="K174" i="16"/>
  <c r="J174" i="16"/>
  <c r="J173" i="16"/>
  <c r="K173" i="16"/>
  <c r="K179" i="16"/>
  <c r="J179" i="16"/>
  <c r="L177" i="16"/>
  <c r="P177" i="16" s="1"/>
  <c r="M177" i="16"/>
  <c r="M178" i="16"/>
  <c r="L178" i="16"/>
  <c r="P178" i="16" s="1"/>
  <c r="K177" i="16"/>
  <c r="J177" i="16"/>
  <c r="J178" i="16"/>
  <c r="K178" i="16"/>
  <c r="M175" i="16"/>
  <c r="L175" i="16"/>
  <c r="P175" i="16" s="1"/>
  <c r="M172" i="16"/>
  <c r="L172" i="16"/>
  <c r="P172" i="16" s="1"/>
  <c r="K175" i="16"/>
  <c r="J175" i="16"/>
  <c r="K172" i="16"/>
  <c r="J172" i="16"/>
  <c r="L176" i="16"/>
  <c r="P176" i="16" s="1"/>
  <c r="M176" i="16"/>
  <c r="I196" i="16"/>
  <c r="I164" i="16"/>
  <c r="I180" i="16"/>
  <c r="I212" i="16"/>
  <c r="J188" i="16"/>
  <c r="J158" i="16"/>
  <c r="N184" i="16"/>
  <c r="O184" i="16" s="1"/>
  <c r="Q184" i="16" s="1"/>
  <c r="K162" i="16"/>
  <c r="K157" i="16"/>
  <c r="J204" i="16"/>
  <c r="K195" i="16"/>
  <c r="K211" i="16"/>
  <c r="J159" i="16"/>
  <c r="J194" i="16"/>
  <c r="K210" i="16"/>
  <c r="K192" i="16"/>
  <c r="K189" i="16"/>
  <c r="N152" i="16"/>
  <c r="O152" i="16" s="1"/>
  <c r="K160" i="16"/>
  <c r="K190" i="16"/>
  <c r="J156" i="16"/>
  <c r="K207" i="16"/>
  <c r="K209" i="16"/>
  <c r="J205" i="16"/>
  <c r="J206" i="16"/>
  <c r="K211" i="18"/>
  <c r="H155" i="16" s="1"/>
  <c r="J155" i="16" s="1"/>
  <c r="F155" i="16"/>
  <c r="L163" i="16"/>
  <c r="P163" i="16" s="1"/>
  <c r="M163" i="16"/>
  <c r="L156" i="16"/>
  <c r="P156" i="16" s="1"/>
  <c r="M156" i="16"/>
  <c r="L159" i="16"/>
  <c r="P159" i="16" s="1"/>
  <c r="M159" i="16"/>
  <c r="K254" i="18"/>
  <c r="H170" i="16" s="1"/>
  <c r="F170" i="16"/>
  <c r="J163" i="16"/>
  <c r="L190" i="16"/>
  <c r="P190" i="16" s="1"/>
  <c r="M190" i="16"/>
  <c r="M205" i="16"/>
  <c r="L205" i="16"/>
  <c r="P205" i="16" s="1"/>
  <c r="K299" i="18"/>
  <c r="H187" i="16" s="1"/>
  <c r="J187" i="16" s="1"/>
  <c r="F187" i="16"/>
  <c r="M195" i="16"/>
  <c r="L195" i="16"/>
  <c r="P195" i="16" s="1"/>
  <c r="K342" i="18"/>
  <c r="H202" i="16" s="1"/>
  <c r="K202" i="16" s="1"/>
  <c r="F202" i="16"/>
  <c r="L192" i="16"/>
  <c r="P192" i="16" s="1"/>
  <c r="M192" i="16"/>
  <c r="M158" i="16"/>
  <c r="L158" i="16"/>
  <c r="P158" i="16" s="1"/>
  <c r="M157" i="16"/>
  <c r="L157" i="16"/>
  <c r="P157" i="16" s="1"/>
  <c r="K297" i="18"/>
  <c r="H185" i="16" s="1"/>
  <c r="J185" i="16" s="1"/>
  <c r="F185" i="16"/>
  <c r="L210" i="16"/>
  <c r="P210" i="16" s="1"/>
  <c r="M210" i="16"/>
  <c r="K210" i="18"/>
  <c r="H154" i="16" s="1"/>
  <c r="J154" i="16" s="1"/>
  <c r="F154" i="16"/>
  <c r="K193" i="16"/>
  <c r="J161" i="16"/>
  <c r="L207" i="16"/>
  <c r="P207" i="16" s="1"/>
  <c r="M207" i="16"/>
  <c r="M211" i="16"/>
  <c r="L211" i="16"/>
  <c r="P211" i="16" s="1"/>
  <c r="M160" i="16"/>
  <c r="L160" i="16"/>
  <c r="P160" i="16" s="1"/>
  <c r="L189" i="16"/>
  <c r="P189" i="16" s="1"/>
  <c r="M189" i="16"/>
  <c r="M188" i="16"/>
  <c r="L188" i="16"/>
  <c r="P188" i="16" s="1"/>
  <c r="K298" i="18"/>
  <c r="H186" i="16" s="1"/>
  <c r="K186" i="16" s="1"/>
  <c r="F186" i="16"/>
  <c r="J208" i="16"/>
  <c r="L162" i="16"/>
  <c r="P162" i="16" s="1"/>
  <c r="M162" i="16"/>
  <c r="L193" i="16"/>
  <c r="P193" i="16" s="1"/>
  <c r="M193" i="16"/>
  <c r="K209" i="18"/>
  <c r="H153" i="16" s="1"/>
  <c r="K153" i="16" s="1"/>
  <c r="F153" i="16"/>
  <c r="K255" i="18"/>
  <c r="H171" i="16" s="1"/>
  <c r="F171" i="16"/>
  <c r="J191" i="16"/>
  <c r="L206" i="16"/>
  <c r="P206" i="16" s="1"/>
  <c r="M206" i="16"/>
  <c r="L204" i="16"/>
  <c r="P204" i="16" s="1"/>
  <c r="M204" i="16"/>
  <c r="M194" i="16"/>
  <c r="L194" i="16"/>
  <c r="P194" i="16" s="1"/>
  <c r="L209" i="16"/>
  <c r="P209" i="16" s="1"/>
  <c r="M209" i="16"/>
  <c r="K341" i="18"/>
  <c r="H201" i="16" s="1"/>
  <c r="J201" i="16" s="1"/>
  <c r="F201" i="16"/>
  <c r="M191" i="16"/>
  <c r="L191" i="16"/>
  <c r="P191" i="16" s="1"/>
  <c r="K253" i="18"/>
  <c r="H169" i="16" s="1"/>
  <c r="F169" i="16"/>
  <c r="K343" i="18"/>
  <c r="H203" i="16" s="1"/>
  <c r="K203" i="16" s="1"/>
  <c r="F203" i="16"/>
  <c r="M208" i="16"/>
  <c r="L208" i="16"/>
  <c r="P208" i="16" s="1"/>
  <c r="M161" i="16"/>
  <c r="L161" i="16"/>
  <c r="P161" i="16" s="1"/>
  <c r="N200" i="16"/>
  <c r="O200" i="16" s="1"/>
  <c r="N45" i="9"/>
  <c r="O45" i="9" s="1"/>
  <c r="Q45" i="9" s="1"/>
  <c r="R45" i="9" s="1"/>
  <c r="U72" i="18"/>
  <c r="K114" i="18"/>
  <c r="H95" i="9" s="1"/>
  <c r="O77" i="9"/>
  <c r="Q77" i="9" s="1"/>
  <c r="U77" i="9" s="1"/>
  <c r="M45" i="16"/>
  <c r="L46" i="16"/>
  <c r="P46" i="16" s="1"/>
  <c r="M50" i="16"/>
  <c r="M46" i="16"/>
  <c r="I50" i="16"/>
  <c r="P50" i="16" s="1"/>
  <c r="L113" i="16"/>
  <c r="P113" i="16" s="1"/>
  <c r="M113" i="16"/>
  <c r="H115" i="9"/>
  <c r="K115" i="9" s="1"/>
  <c r="M43" i="16"/>
  <c r="I43" i="16"/>
  <c r="P43" i="16" s="1"/>
  <c r="K40" i="9"/>
  <c r="K51" i="9" s="1"/>
  <c r="L45" i="16"/>
  <c r="P45" i="16" s="1"/>
  <c r="M44" i="16"/>
  <c r="T91" i="9"/>
  <c r="U76" i="9"/>
  <c r="U91" i="9"/>
  <c r="R110" i="9"/>
  <c r="S110" i="9" s="1"/>
  <c r="U110" i="9"/>
  <c r="S76" i="9"/>
  <c r="L44" i="16"/>
  <c r="P44" i="16" s="1"/>
  <c r="Q92" i="9"/>
  <c r="T76" i="9"/>
  <c r="Q111" i="9"/>
  <c r="L49" i="16"/>
  <c r="P49" i="16" s="1"/>
  <c r="L48" i="16"/>
  <c r="P48" i="16" s="1"/>
  <c r="M49" i="16"/>
  <c r="R25" i="18"/>
  <c r="U25" i="18" s="1"/>
  <c r="H45" i="16" s="1"/>
  <c r="M48" i="16"/>
  <c r="M47" i="16"/>
  <c r="R24" i="18"/>
  <c r="U24" i="18" s="1"/>
  <c r="H44" i="16" s="1"/>
  <c r="P39" i="16"/>
  <c r="F42" i="16"/>
  <c r="M42" i="16" s="1"/>
  <c r="R28" i="18"/>
  <c r="U28" i="18" s="1"/>
  <c r="H48" i="16" s="1"/>
  <c r="F41" i="16"/>
  <c r="M41" i="16" s="1"/>
  <c r="L47" i="16"/>
  <c r="P47" i="16" s="1"/>
  <c r="R29" i="18"/>
  <c r="U29" i="18" s="1"/>
  <c r="H49" i="16" s="1"/>
  <c r="K49" i="16" s="1"/>
  <c r="R30" i="18"/>
  <c r="U30" i="18" s="1"/>
  <c r="H50" i="16" s="1"/>
  <c r="R26" i="18"/>
  <c r="U26" i="18" s="1"/>
  <c r="H46" i="16" s="1"/>
  <c r="R27" i="18"/>
  <c r="U27" i="18" s="1"/>
  <c r="H47" i="16" s="1"/>
  <c r="R23" i="18"/>
  <c r="U23" i="18" s="1"/>
  <c r="H43" i="16" s="1"/>
  <c r="F40" i="16"/>
  <c r="N43" i="9"/>
  <c r="P88" i="16"/>
  <c r="I127" i="16"/>
  <c r="M127" i="16"/>
  <c r="L127" i="16"/>
  <c r="M124" i="16"/>
  <c r="L124" i="16"/>
  <c r="M92" i="16"/>
  <c r="L92" i="16"/>
  <c r="I129" i="16"/>
  <c r="M129" i="16"/>
  <c r="L129" i="16"/>
  <c r="K88" i="16"/>
  <c r="J88" i="16"/>
  <c r="J104" i="16"/>
  <c r="K104" i="16"/>
  <c r="L111" i="16"/>
  <c r="M111" i="16"/>
  <c r="I128" i="16"/>
  <c r="M128" i="16"/>
  <c r="L128" i="16"/>
  <c r="L114" i="16"/>
  <c r="M114" i="16"/>
  <c r="P104" i="16"/>
  <c r="M115" i="16"/>
  <c r="L115" i="16"/>
  <c r="L76" i="16"/>
  <c r="M76" i="16"/>
  <c r="K120" i="16"/>
  <c r="J120" i="16"/>
  <c r="I108" i="16"/>
  <c r="M108" i="16"/>
  <c r="L108" i="16"/>
  <c r="I112" i="16"/>
  <c r="M112" i="16"/>
  <c r="L112" i="16"/>
  <c r="M78" i="16"/>
  <c r="L78" i="16"/>
  <c r="M131" i="16"/>
  <c r="L131" i="16"/>
  <c r="M110" i="16"/>
  <c r="L110" i="16"/>
  <c r="I94" i="16"/>
  <c r="M94" i="16"/>
  <c r="L94" i="16"/>
  <c r="P120" i="16"/>
  <c r="M77" i="16"/>
  <c r="L77" i="16"/>
  <c r="J72" i="16"/>
  <c r="K72" i="16"/>
  <c r="M93" i="16"/>
  <c r="L93" i="16"/>
  <c r="M109" i="16"/>
  <c r="L109" i="16"/>
  <c r="I126" i="16"/>
  <c r="M126" i="16"/>
  <c r="L126" i="16"/>
  <c r="P72" i="16"/>
  <c r="K39" i="16"/>
  <c r="J39" i="16"/>
  <c r="M130" i="16"/>
  <c r="L130" i="16"/>
  <c r="L79" i="16"/>
  <c r="M79" i="16"/>
  <c r="M125" i="16"/>
  <c r="L125" i="16"/>
  <c r="N50" i="9"/>
  <c r="O50" i="9" s="1"/>
  <c r="N41" i="9"/>
  <c r="O41" i="9" s="1"/>
  <c r="N46" i="9"/>
  <c r="P79" i="9"/>
  <c r="N47" i="9"/>
  <c r="N48" i="9"/>
  <c r="I80" i="9"/>
  <c r="M80" i="9"/>
  <c r="L80" i="9"/>
  <c r="N42" i="9"/>
  <c r="N44" i="9"/>
  <c r="S109" i="9"/>
  <c r="S89" i="9"/>
  <c r="N49" i="9"/>
  <c r="O49" i="9" s="1"/>
  <c r="L115" i="9"/>
  <c r="M115" i="9"/>
  <c r="K79" i="9"/>
  <c r="J79" i="9"/>
  <c r="L95" i="9"/>
  <c r="M95" i="9"/>
  <c r="P94" i="9"/>
  <c r="K113" i="9"/>
  <c r="J113" i="9"/>
  <c r="J93" i="9"/>
  <c r="K93" i="9"/>
  <c r="M114" i="9"/>
  <c r="L114" i="9"/>
  <c r="K78" i="9"/>
  <c r="J78" i="9"/>
  <c r="N39" i="9"/>
  <c r="J51" i="9"/>
  <c r="H94" i="9"/>
  <c r="U86" i="18"/>
  <c r="F80" i="16"/>
  <c r="H114" i="9"/>
  <c r="F81" i="9"/>
  <c r="F87" i="18"/>
  <c r="G87" i="18" s="1"/>
  <c r="N87" i="18"/>
  <c r="P87" i="18" s="1"/>
  <c r="Q87" i="18" s="1"/>
  <c r="I95" i="9"/>
  <c r="F96" i="9"/>
  <c r="F115" i="18"/>
  <c r="G115" i="18" s="1"/>
  <c r="N115" i="18"/>
  <c r="P115" i="18" s="1"/>
  <c r="Q115" i="18" s="1"/>
  <c r="U147" i="18"/>
  <c r="H115" i="16" s="1"/>
  <c r="H93" i="16"/>
  <c r="H112" i="16"/>
  <c r="U146" i="18"/>
  <c r="H114" i="16" s="1"/>
  <c r="I125" i="16"/>
  <c r="F73" i="16"/>
  <c r="H92" i="16"/>
  <c r="F123" i="16"/>
  <c r="H126" i="16"/>
  <c r="H128" i="16"/>
  <c r="H127" i="16"/>
  <c r="F121" i="16"/>
  <c r="F105" i="16"/>
  <c r="H109" i="16"/>
  <c r="H125" i="16"/>
  <c r="H76" i="16"/>
  <c r="H131" i="16"/>
  <c r="F75" i="16"/>
  <c r="I131" i="16"/>
  <c r="I76" i="16"/>
  <c r="I77" i="16"/>
  <c r="I109" i="16"/>
  <c r="I124" i="16"/>
  <c r="H110" i="16"/>
  <c r="H129" i="16"/>
  <c r="U94" i="18"/>
  <c r="F89" i="16"/>
  <c r="I111" i="16"/>
  <c r="I93" i="16"/>
  <c r="I110" i="16"/>
  <c r="F106" i="16"/>
  <c r="F107" i="16"/>
  <c r="H113" i="16"/>
  <c r="I115" i="16"/>
  <c r="U96" i="18"/>
  <c r="F91" i="16"/>
  <c r="H94" i="16"/>
  <c r="F122" i="16"/>
  <c r="H124" i="16"/>
  <c r="I114" i="16"/>
  <c r="I79" i="16"/>
  <c r="F95" i="16"/>
  <c r="H108" i="16"/>
  <c r="I92" i="16"/>
  <c r="I78" i="16"/>
  <c r="F90" i="16"/>
  <c r="F74" i="16"/>
  <c r="H111" i="16"/>
  <c r="H130" i="16"/>
  <c r="I130" i="16"/>
  <c r="U167" i="18"/>
  <c r="U110" i="18"/>
  <c r="U124" i="18"/>
  <c r="U139" i="18"/>
  <c r="U153" i="18"/>
  <c r="U125" i="18"/>
  <c r="U154" i="18"/>
  <c r="U108" i="18"/>
  <c r="U168" i="18"/>
  <c r="U137" i="18"/>
  <c r="U166" i="18"/>
  <c r="U95" i="18"/>
  <c r="H90" i="16" s="1"/>
  <c r="U152" i="18"/>
  <c r="U138" i="18"/>
  <c r="U123" i="18"/>
  <c r="D88" i="18"/>
  <c r="K86" i="18"/>
  <c r="H80" i="9" s="1"/>
  <c r="I112" i="9"/>
  <c r="N101" i="18"/>
  <c r="P101" i="18" s="1"/>
  <c r="Q101" i="18" s="1"/>
  <c r="D74" i="18"/>
  <c r="F74" i="18" s="1"/>
  <c r="G74" i="18" s="1"/>
  <c r="D102" i="18"/>
  <c r="F102" i="18" s="1"/>
  <c r="G102" i="18" s="1"/>
  <c r="U100" i="18"/>
  <c r="N73" i="18"/>
  <c r="P73" i="18" s="1"/>
  <c r="Q73" i="18" s="1"/>
  <c r="D116" i="18"/>
  <c r="U114" i="18"/>
  <c r="U79" i="18"/>
  <c r="U69" i="18"/>
  <c r="H77" i="16" s="1"/>
  <c r="U70" i="18"/>
  <c r="H78" i="16" s="1"/>
  <c r="U81" i="18"/>
  <c r="U85" i="18"/>
  <c r="H79" i="16" s="1"/>
  <c r="P20" i="18"/>
  <c r="Q20" i="18" s="1"/>
  <c r="P21" i="18"/>
  <c r="Q21" i="18" s="1"/>
  <c r="P22" i="18"/>
  <c r="Q22" i="18" s="1"/>
  <c r="S168" i="16" l="1"/>
  <c r="N175" i="16"/>
  <c r="O175" i="16" s="1"/>
  <c r="N172" i="16"/>
  <c r="O172" i="16" s="1"/>
  <c r="N178" i="16"/>
  <c r="O178" i="16" s="1"/>
  <c r="Q178" i="16" s="1"/>
  <c r="R178" i="16" s="1"/>
  <c r="S178" i="16" s="1"/>
  <c r="N176" i="16"/>
  <c r="O176" i="16" s="1"/>
  <c r="N179" i="16"/>
  <c r="O179" i="16" s="1"/>
  <c r="N177" i="16"/>
  <c r="O177" i="16" s="1"/>
  <c r="N173" i="16"/>
  <c r="O173" i="16" s="1"/>
  <c r="Q173" i="16" s="1"/>
  <c r="N174" i="16"/>
  <c r="M170" i="16"/>
  <c r="L170" i="16"/>
  <c r="P170" i="16" s="1"/>
  <c r="J170" i="16"/>
  <c r="K170" i="16"/>
  <c r="L171" i="16"/>
  <c r="P171" i="16" s="1"/>
  <c r="M171" i="16"/>
  <c r="L169" i="16"/>
  <c r="P169" i="16" s="1"/>
  <c r="M169" i="16"/>
  <c r="K171" i="16"/>
  <c r="J171" i="16"/>
  <c r="K169" i="16"/>
  <c r="J169" i="16"/>
  <c r="J115" i="9"/>
  <c r="N188" i="16"/>
  <c r="O188" i="16" s="1"/>
  <c r="Q188" i="16" s="1"/>
  <c r="N157" i="16"/>
  <c r="O157" i="16" s="1"/>
  <c r="N158" i="16"/>
  <c r="O158" i="16" s="1"/>
  <c r="N204" i="16"/>
  <c r="O204" i="16" s="1"/>
  <c r="N162" i="16"/>
  <c r="O162" i="16" s="1"/>
  <c r="N211" i="16"/>
  <c r="O211" i="16" s="1"/>
  <c r="K185" i="16"/>
  <c r="N195" i="16"/>
  <c r="O195" i="16" s="1"/>
  <c r="N189" i="16"/>
  <c r="O189" i="16" s="1"/>
  <c r="Q152" i="16"/>
  <c r="U152" i="16" s="1"/>
  <c r="N206" i="16"/>
  <c r="O206" i="16" s="1"/>
  <c r="Q206" i="16" s="1"/>
  <c r="R206" i="16" s="1"/>
  <c r="S206" i="16" s="1"/>
  <c r="N159" i="16"/>
  <c r="O159" i="16" s="1"/>
  <c r="N190" i="16"/>
  <c r="O190" i="16" s="1"/>
  <c r="N210" i="16"/>
  <c r="O210" i="16" s="1"/>
  <c r="J202" i="16"/>
  <c r="N156" i="16"/>
  <c r="O156" i="16" s="1"/>
  <c r="H212" i="16"/>
  <c r="N194" i="16"/>
  <c r="O194" i="16" s="1"/>
  <c r="K201" i="16"/>
  <c r="K212" i="16" s="1"/>
  <c r="J203" i="16"/>
  <c r="J186" i="16"/>
  <c r="J196" i="16" s="1"/>
  <c r="H196" i="16"/>
  <c r="N160" i="16"/>
  <c r="O160" i="16" s="1"/>
  <c r="N192" i="16"/>
  <c r="O192" i="16" s="1"/>
  <c r="Q192" i="16" s="1"/>
  <c r="N163" i="16"/>
  <c r="O163" i="16" s="1"/>
  <c r="N207" i="16"/>
  <c r="O207" i="16" s="1"/>
  <c r="Q207" i="16" s="1"/>
  <c r="R207" i="16" s="1"/>
  <c r="J153" i="16"/>
  <c r="J164" i="16" s="1"/>
  <c r="N205" i="16"/>
  <c r="O205" i="16" s="1"/>
  <c r="N209" i="16"/>
  <c r="O209" i="16" s="1"/>
  <c r="K187" i="16"/>
  <c r="H164" i="16"/>
  <c r="K154" i="16"/>
  <c r="K155" i="16"/>
  <c r="N161" i="16"/>
  <c r="O161" i="16" s="1"/>
  <c r="Q161" i="16" s="1"/>
  <c r="N193" i="16"/>
  <c r="O193" i="16" s="1"/>
  <c r="Q200" i="16"/>
  <c r="R200" i="16" s="1"/>
  <c r="N208" i="16"/>
  <c r="O208" i="16" s="1"/>
  <c r="Q208" i="16" s="1"/>
  <c r="N191" i="16"/>
  <c r="O191" i="16" s="1"/>
  <c r="L186" i="16"/>
  <c r="P186" i="16" s="1"/>
  <c r="M186" i="16"/>
  <c r="L185" i="16"/>
  <c r="M185" i="16"/>
  <c r="F196" i="16"/>
  <c r="L203" i="16"/>
  <c r="P203" i="16" s="1"/>
  <c r="M203" i="16"/>
  <c r="M153" i="16"/>
  <c r="L153" i="16"/>
  <c r="F164" i="16"/>
  <c r="M187" i="16"/>
  <c r="L187" i="16"/>
  <c r="P187" i="16" s="1"/>
  <c r="M155" i="16"/>
  <c r="L155" i="16"/>
  <c r="P155" i="16" s="1"/>
  <c r="L201" i="16"/>
  <c r="M201" i="16"/>
  <c r="F212" i="16"/>
  <c r="L154" i="16"/>
  <c r="P154" i="16" s="1"/>
  <c r="M154" i="16"/>
  <c r="H180" i="16"/>
  <c r="L202" i="16"/>
  <c r="P202" i="16" s="1"/>
  <c r="M202" i="16"/>
  <c r="F180" i="16"/>
  <c r="U168" i="16"/>
  <c r="U184" i="16"/>
  <c r="R184" i="16"/>
  <c r="S184" i="16" s="1"/>
  <c r="H80" i="16"/>
  <c r="J80" i="16" s="1"/>
  <c r="N40" i="9"/>
  <c r="N51" i="9" s="1"/>
  <c r="I42" i="16"/>
  <c r="L42" i="16"/>
  <c r="F51" i="16"/>
  <c r="T110" i="9"/>
  <c r="R111" i="9"/>
  <c r="T111" i="9" s="1"/>
  <c r="U111" i="9"/>
  <c r="R77" i="9"/>
  <c r="T77" i="9" s="1"/>
  <c r="I41" i="16"/>
  <c r="Q50" i="9"/>
  <c r="R50" i="9" s="1"/>
  <c r="T50" i="9" s="1"/>
  <c r="R92" i="9"/>
  <c r="T92" i="9" s="1"/>
  <c r="U92" i="9"/>
  <c r="P112" i="9"/>
  <c r="Q41" i="9"/>
  <c r="R41" i="9" s="1"/>
  <c r="J49" i="16"/>
  <c r="N49" i="16" s="1"/>
  <c r="J43" i="16"/>
  <c r="K43" i="16"/>
  <c r="K47" i="16"/>
  <c r="J47" i="16"/>
  <c r="L40" i="16"/>
  <c r="M40" i="16"/>
  <c r="M51" i="16" s="1"/>
  <c r="I40" i="16"/>
  <c r="R22" i="18"/>
  <c r="U22" i="18" s="1"/>
  <c r="H42" i="16" s="1"/>
  <c r="L41" i="16"/>
  <c r="R20" i="18"/>
  <c r="U20" i="18" s="1"/>
  <c r="H40" i="16" s="1"/>
  <c r="R21" i="18"/>
  <c r="U21" i="18" s="1"/>
  <c r="H41" i="16" s="1"/>
  <c r="O44" i="9"/>
  <c r="Q44" i="9" s="1"/>
  <c r="O46" i="9"/>
  <c r="Q46" i="9" s="1"/>
  <c r="O48" i="9"/>
  <c r="U45" i="9"/>
  <c r="O47" i="9"/>
  <c r="Q49" i="9"/>
  <c r="R49" i="9" s="1"/>
  <c r="T49" i="9" s="1"/>
  <c r="O43" i="9"/>
  <c r="Q43" i="9" s="1"/>
  <c r="R43" i="9" s="1"/>
  <c r="T43" i="9" s="1"/>
  <c r="T45" i="9"/>
  <c r="P111" i="16"/>
  <c r="N39" i="16"/>
  <c r="O39" i="16" s="1"/>
  <c r="N104" i="16"/>
  <c r="P128" i="16"/>
  <c r="P109" i="16"/>
  <c r="P93" i="16"/>
  <c r="P77" i="16"/>
  <c r="P125" i="16"/>
  <c r="N72" i="16"/>
  <c r="O72" i="16" s="1"/>
  <c r="P127" i="16"/>
  <c r="P115" i="16"/>
  <c r="K46" i="16"/>
  <c r="J46" i="16"/>
  <c r="K108" i="16"/>
  <c r="J108" i="16"/>
  <c r="J130" i="16"/>
  <c r="K130" i="16"/>
  <c r="K113" i="16"/>
  <c r="J113" i="16"/>
  <c r="K129" i="16"/>
  <c r="J129" i="16"/>
  <c r="K131" i="16"/>
  <c r="J131" i="16"/>
  <c r="J126" i="16"/>
  <c r="K126" i="16"/>
  <c r="K93" i="16"/>
  <c r="J93" i="16"/>
  <c r="K78" i="16"/>
  <c r="J78" i="16"/>
  <c r="K127" i="16"/>
  <c r="J127" i="16"/>
  <c r="K77" i="16"/>
  <c r="J77" i="16"/>
  <c r="J90" i="16"/>
  <c r="K90" i="16"/>
  <c r="K111" i="16"/>
  <c r="J111" i="16"/>
  <c r="M107" i="16"/>
  <c r="L107" i="16"/>
  <c r="J110" i="16"/>
  <c r="K110" i="16"/>
  <c r="K76" i="16"/>
  <c r="J76" i="16"/>
  <c r="I123" i="16"/>
  <c r="L123" i="16"/>
  <c r="M123" i="16"/>
  <c r="N88" i="16"/>
  <c r="K50" i="16"/>
  <c r="J50" i="16"/>
  <c r="M75" i="16"/>
  <c r="L75" i="16"/>
  <c r="K44" i="16"/>
  <c r="J44" i="16"/>
  <c r="K45" i="16"/>
  <c r="J45" i="16"/>
  <c r="K124" i="16"/>
  <c r="J124" i="16"/>
  <c r="P124" i="16"/>
  <c r="J92" i="16"/>
  <c r="K92" i="16"/>
  <c r="K115" i="16"/>
  <c r="J115" i="16"/>
  <c r="P112" i="16"/>
  <c r="N120" i="16"/>
  <c r="M89" i="16"/>
  <c r="L89" i="16"/>
  <c r="M95" i="16"/>
  <c r="L95" i="16"/>
  <c r="J48" i="16"/>
  <c r="K48" i="16"/>
  <c r="M74" i="16"/>
  <c r="L74" i="16"/>
  <c r="L106" i="16"/>
  <c r="M106" i="16"/>
  <c r="J125" i="16"/>
  <c r="K125" i="16"/>
  <c r="L90" i="16"/>
  <c r="M90" i="16"/>
  <c r="M122" i="16"/>
  <c r="L122" i="16"/>
  <c r="J109" i="16"/>
  <c r="K109" i="16"/>
  <c r="M73" i="16"/>
  <c r="L73" i="16"/>
  <c r="M80" i="16"/>
  <c r="L80" i="16"/>
  <c r="P79" i="16"/>
  <c r="P94" i="16"/>
  <c r="K79" i="16"/>
  <c r="J79" i="16"/>
  <c r="J94" i="16"/>
  <c r="K94" i="16"/>
  <c r="I105" i="16"/>
  <c r="L105" i="16"/>
  <c r="M105" i="16"/>
  <c r="P130" i="16"/>
  <c r="P110" i="16"/>
  <c r="P114" i="16"/>
  <c r="P129" i="16"/>
  <c r="K112" i="16"/>
  <c r="J112" i="16"/>
  <c r="J128" i="16"/>
  <c r="K128" i="16"/>
  <c r="P78" i="16"/>
  <c r="L91" i="16"/>
  <c r="M91" i="16"/>
  <c r="M121" i="16"/>
  <c r="L121" i="16"/>
  <c r="K114" i="16"/>
  <c r="J114" i="16"/>
  <c r="P126" i="16"/>
  <c r="P131" i="16"/>
  <c r="P108" i="16"/>
  <c r="P76" i="16"/>
  <c r="P92" i="16"/>
  <c r="N78" i="9"/>
  <c r="O78" i="9" s="1"/>
  <c r="N93" i="9"/>
  <c r="P80" i="9"/>
  <c r="M116" i="9"/>
  <c r="S45" i="9"/>
  <c r="M96" i="9"/>
  <c r="L96" i="9"/>
  <c r="J80" i="9"/>
  <c r="K80" i="9"/>
  <c r="K95" i="9"/>
  <c r="J95" i="9"/>
  <c r="N79" i="9"/>
  <c r="O39" i="9"/>
  <c r="K114" i="9"/>
  <c r="K116" i="9" s="1"/>
  <c r="J114" i="9"/>
  <c r="L116" i="9"/>
  <c r="N112" i="9"/>
  <c r="J94" i="9"/>
  <c r="K94" i="9"/>
  <c r="I81" i="9"/>
  <c r="L81" i="9"/>
  <c r="M81" i="9"/>
  <c r="P95" i="9"/>
  <c r="O42" i="9"/>
  <c r="K87" i="18"/>
  <c r="I80" i="16"/>
  <c r="I96" i="9"/>
  <c r="F82" i="9"/>
  <c r="F88" i="18"/>
  <c r="G88" i="18" s="1"/>
  <c r="N88" i="18"/>
  <c r="P88" i="18" s="1"/>
  <c r="Q88" i="18" s="1"/>
  <c r="F97" i="9"/>
  <c r="N116" i="18"/>
  <c r="P116" i="18" s="1"/>
  <c r="Q116" i="18" s="1"/>
  <c r="F116" i="18"/>
  <c r="G116" i="18" s="1"/>
  <c r="I121" i="16"/>
  <c r="I73" i="16"/>
  <c r="H121" i="16"/>
  <c r="H106" i="16"/>
  <c r="F116" i="16"/>
  <c r="I75" i="16"/>
  <c r="I122" i="16"/>
  <c r="F81" i="16"/>
  <c r="H123" i="16"/>
  <c r="F132" i="16"/>
  <c r="I90" i="16"/>
  <c r="I107" i="16"/>
  <c r="I89" i="16"/>
  <c r="I74" i="16"/>
  <c r="H95" i="16"/>
  <c r="F96" i="16"/>
  <c r="H105" i="16"/>
  <c r="I106" i="16"/>
  <c r="H89" i="16"/>
  <c r="H107" i="16"/>
  <c r="I91" i="16"/>
  <c r="H122" i="16"/>
  <c r="I95" i="16"/>
  <c r="H91" i="16"/>
  <c r="U87" i="18"/>
  <c r="D75" i="18"/>
  <c r="F75" i="18" s="1"/>
  <c r="G75" i="18" s="1"/>
  <c r="K74" i="18"/>
  <c r="N74" i="18"/>
  <c r="P74" i="18" s="1"/>
  <c r="Q74" i="18" s="1"/>
  <c r="D89" i="18"/>
  <c r="I113" i="9"/>
  <c r="D118" i="18"/>
  <c r="D117" i="18"/>
  <c r="K115" i="18"/>
  <c r="U73" i="18"/>
  <c r="N102" i="18"/>
  <c r="P102" i="18" s="1"/>
  <c r="Q102" i="18" s="1"/>
  <c r="K102" i="18"/>
  <c r="K101" i="18"/>
  <c r="U115" i="18"/>
  <c r="K73" i="18"/>
  <c r="D103" i="18"/>
  <c r="F103" i="18" s="1"/>
  <c r="G103" i="18" s="1"/>
  <c r="U101" i="18"/>
  <c r="U80" i="18"/>
  <c r="U66" i="18"/>
  <c r="U65" i="18"/>
  <c r="H73" i="16" s="1"/>
  <c r="U67" i="18"/>
  <c r="H75" i="16" s="1"/>
  <c r="Q172" i="16" l="1"/>
  <c r="R172" i="16" s="1"/>
  <c r="S172" i="16" s="1"/>
  <c r="Q175" i="16"/>
  <c r="R175" i="16" s="1"/>
  <c r="S175" i="16" s="1"/>
  <c r="Q177" i="16"/>
  <c r="R177" i="16" s="1"/>
  <c r="S177" i="16" s="1"/>
  <c r="K180" i="16"/>
  <c r="N169" i="16"/>
  <c r="O169" i="16" s="1"/>
  <c r="Q169" i="16" s="1"/>
  <c r="N170" i="16"/>
  <c r="O170" i="16" s="1"/>
  <c r="Q170" i="16" s="1"/>
  <c r="Q179" i="16"/>
  <c r="R179" i="16" s="1"/>
  <c r="S179" i="16" s="1"/>
  <c r="Q176" i="16"/>
  <c r="R176" i="16" s="1"/>
  <c r="N171" i="16"/>
  <c r="O171" i="16" s="1"/>
  <c r="Q171" i="16" s="1"/>
  <c r="R173" i="16"/>
  <c r="S173" i="16" s="1"/>
  <c r="O174" i="16"/>
  <c r="Q174" i="16" s="1"/>
  <c r="Q157" i="16"/>
  <c r="R157" i="16" s="1"/>
  <c r="S157" i="16" s="1"/>
  <c r="U178" i="16"/>
  <c r="U173" i="16"/>
  <c r="Q204" i="16"/>
  <c r="R204" i="16" s="1"/>
  <c r="T204" i="16" s="1"/>
  <c r="Q163" i="16"/>
  <c r="U163" i="16" s="1"/>
  <c r="K196" i="16"/>
  <c r="N185" i="16"/>
  <c r="O185" i="16" s="1"/>
  <c r="Q194" i="16"/>
  <c r="U194" i="16" s="1"/>
  <c r="Q162" i="16"/>
  <c r="R162" i="16" s="1"/>
  <c r="T162" i="16" s="1"/>
  <c r="Q195" i="16"/>
  <c r="U195" i="16" s="1"/>
  <c r="Q189" i="16"/>
  <c r="R189" i="16" s="1"/>
  <c r="Q210" i="16"/>
  <c r="U210" i="16" s="1"/>
  <c r="R192" i="16"/>
  <c r="T192" i="16" s="1"/>
  <c r="R152" i="16"/>
  <c r="T152" i="16" s="1"/>
  <c r="N201" i="16"/>
  <c r="O201" i="16" s="1"/>
  <c r="Q159" i="16"/>
  <c r="U159" i="16" s="1"/>
  <c r="Q190" i="16"/>
  <c r="R190" i="16" s="1"/>
  <c r="S190" i="16" s="1"/>
  <c r="N202" i="16"/>
  <c r="O202" i="16" s="1"/>
  <c r="Q156" i="16"/>
  <c r="U156" i="16" s="1"/>
  <c r="J212" i="16"/>
  <c r="U192" i="16"/>
  <c r="N186" i="16"/>
  <c r="O186" i="16" s="1"/>
  <c r="Q186" i="16" s="1"/>
  <c r="R186" i="16" s="1"/>
  <c r="S186" i="16" s="1"/>
  <c r="Q205" i="16"/>
  <c r="R205" i="16" s="1"/>
  <c r="S205" i="16" s="1"/>
  <c r="N203" i="16"/>
  <c r="O203" i="16" s="1"/>
  <c r="S200" i="16"/>
  <c r="U200" i="16"/>
  <c r="N187" i="16"/>
  <c r="O187" i="16" s="1"/>
  <c r="T200" i="16"/>
  <c r="K164" i="16"/>
  <c r="N153" i="16"/>
  <c r="O153" i="16" s="1"/>
  <c r="N154" i="16"/>
  <c r="O154" i="16" s="1"/>
  <c r="J180" i="16"/>
  <c r="R161" i="16"/>
  <c r="S161" i="16" s="1"/>
  <c r="U161" i="16"/>
  <c r="N155" i="16"/>
  <c r="O155" i="16" s="1"/>
  <c r="Q191" i="16"/>
  <c r="R191" i="16" s="1"/>
  <c r="T191" i="16" s="1"/>
  <c r="M212" i="16"/>
  <c r="Q211" i="16"/>
  <c r="U211" i="16" s="1"/>
  <c r="P201" i="16"/>
  <c r="P212" i="16" s="1"/>
  <c r="L212" i="16"/>
  <c r="U207" i="16"/>
  <c r="P153" i="16"/>
  <c r="P164" i="16" s="1"/>
  <c r="L164" i="16"/>
  <c r="M196" i="16"/>
  <c r="M164" i="16"/>
  <c r="P185" i="16"/>
  <c r="P196" i="16" s="1"/>
  <c r="L196" i="16"/>
  <c r="T206" i="16"/>
  <c r="M180" i="16"/>
  <c r="P180" i="16"/>
  <c r="L180" i="16"/>
  <c r="U206" i="16"/>
  <c r="S207" i="16"/>
  <c r="T207" i="16"/>
  <c r="Q193" i="16"/>
  <c r="U193" i="16" s="1"/>
  <c r="U208" i="16"/>
  <c r="R208" i="16"/>
  <c r="S208" i="16" s="1"/>
  <c r="U188" i="16"/>
  <c r="R188" i="16"/>
  <c r="S188" i="16" s="1"/>
  <c r="T184" i="16"/>
  <c r="Q158" i="16"/>
  <c r="R158" i="16" s="1"/>
  <c r="S158" i="16" s="1"/>
  <c r="Q160" i="16"/>
  <c r="U160" i="16" s="1"/>
  <c r="Q209" i="16"/>
  <c r="R209" i="16" s="1"/>
  <c r="K80" i="16"/>
  <c r="N80" i="16" s="1"/>
  <c r="O80" i="16" s="1"/>
  <c r="O40" i="9"/>
  <c r="Q40" i="9" s="1"/>
  <c r="S77" i="9"/>
  <c r="S41" i="9"/>
  <c r="N47" i="16"/>
  <c r="O47" i="16" s="1"/>
  <c r="P42" i="16"/>
  <c r="P41" i="16"/>
  <c r="H81" i="9"/>
  <c r="J81" i="9" s="1"/>
  <c r="I51" i="16"/>
  <c r="U41" i="9"/>
  <c r="N43" i="16"/>
  <c r="O43" i="16" s="1"/>
  <c r="T41" i="9"/>
  <c r="Q78" i="9"/>
  <c r="R78" i="9" s="1"/>
  <c r="P40" i="16"/>
  <c r="S50" i="9"/>
  <c r="S92" i="9"/>
  <c r="R46" i="9"/>
  <c r="T46" i="9" s="1"/>
  <c r="R44" i="9"/>
  <c r="T44" i="9" s="1"/>
  <c r="O93" i="9"/>
  <c r="Q93" i="9" s="1"/>
  <c r="R93" i="9" s="1"/>
  <c r="T93" i="9" s="1"/>
  <c r="U50" i="9"/>
  <c r="S111" i="9"/>
  <c r="L51" i="16"/>
  <c r="O104" i="16"/>
  <c r="Q104" i="16" s="1"/>
  <c r="R104" i="16" s="1"/>
  <c r="O120" i="16"/>
  <c r="Q120" i="16" s="1"/>
  <c r="O49" i="16"/>
  <c r="Q49" i="16" s="1"/>
  <c r="R49" i="16" s="1"/>
  <c r="U46" i="9"/>
  <c r="U49" i="9"/>
  <c r="U44" i="9"/>
  <c r="Q42" i="9"/>
  <c r="R42" i="9" s="1"/>
  <c r="S42" i="9" s="1"/>
  <c r="S49" i="9"/>
  <c r="S43" i="9"/>
  <c r="U43" i="9"/>
  <c r="Q47" i="9"/>
  <c r="Q48" i="9"/>
  <c r="Q39" i="9"/>
  <c r="R39" i="9" s="1"/>
  <c r="Q39" i="16"/>
  <c r="R39" i="16" s="1"/>
  <c r="Q72" i="16"/>
  <c r="N93" i="16"/>
  <c r="N127" i="16"/>
  <c r="O127" i="16" s="1"/>
  <c r="N44" i="16"/>
  <c r="O44" i="16" s="1"/>
  <c r="N131" i="16"/>
  <c r="O131" i="16" s="1"/>
  <c r="N114" i="16"/>
  <c r="O114" i="16" s="1"/>
  <c r="N115" i="16"/>
  <c r="O115" i="16" s="1"/>
  <c r="N76" i="16"/>
  <c r="O76" i="16" s="1"/>
  <c r="N124" i="16"/>
  <c r="O124" i="16" s="1"/>
  <c r="N48" i="16"/>
  <c r="O48" i="16" s="1"/>
  <c r="N130" i="16"/>
  <c r="O130" i="16" s="1"/>
  <c r="N50" i="16"/>
  <c r="O50" i="16" s="1"/>
  <c r="N109" i="16"/>
  <c r="O109" i="16" s="1"/>
  <c r="P73" i="16"/>
  <c r="N45" i="16"/>
  <c r="N113" i="16"/>
  <c r="N111" i="16"/>
  <c r="O111" i="16" s="1"/>
  <c r="N125" i="16"/>
  <c r="O125" i="16" s="1"/>
  <c r="N126" i="16"/>
  <c r="O126" i="16" s="1"/>
  <c r="N79" i="16"/>
  <c r="O79" i="16" s="1"/>
  <c r="N108" i="16"/>
  <c r="O108" i="16" s="1"/>
  <c r="N90" i="16"/>
  <c r="O90" i="16" s="1"/>
  <c r="N128" i="16"/>
  <c r="O128" i="16" s="1"/>
  <c r="N92" i="16"/>
  <c r="O92" i="16" s="1"/>
  <c r="N77" i="16"/>
  <c r="O77" i="16" s="1"/>
  <c r="P122" i="16"/>
  <c r="P123" i="16"/>
  <c r="K73" i="16"/>
  <c r="J73" i="16"/>
  <c r="J107" i="16"/>
  <c r="K107" i="16"/>
  <c r="P107" i="16"/>
  <c r="J106" i="16"/>
  <c r="K106" i="16"/>
  <c r="N112" i="16"/>
  <c r="N94" i="16"/>
  <c r="O94" i="16" s="1"/>
  <c r="N78" i="16"/>
  <c r="O78" i="16" s="1"/>
  <c r="J89" i="16"/>
  <c r="K89" i="16"/>
  <c r="P90" i="16"/>
  <c r="K121" i="16"/>
  <c r="J121" i="16"/>
  <c r="P91" i="16"/>
  <c r="N129" i="16"/>
  <c r="P80" i="16"/>
  <c r="N46" i="16"/>
  <c r="O46" i="16" s="1"/>
  <c r="K75" i="16"/>
  <c r="J75" i="16"/>
  <c r="P106" i="16"/>
  <c r="P95" i="16"/>
  <c r="P75" i="16"/>
  <c r="K123" i="16"/>
  <c r="J123" i="16"/>
  <c r="K41" i="16"/>
  <c r="J41" i="16"/>
  <c r="J91" i="16"/>
  <c r="K91" i="16"/>
  <c r="M96" i="16"/>
  <c r="L96" i="16"/>
  <c r="M81" i="16"/>
  <c r="L81" i="16"/>
  <c r="P105" i="16"/>
  <c r="P74" i="16"/>
  <c r="K122" i="16"/>
  <c r="J122" i="16"/>
  <c r="P89" i="16"/>
  <c r="J105" i="16"/>
  <c r="K105" i="16"/>
  <c r="P121" i="16"/>
  <c r="J42" i="16"/>
  <c r="K42" i="16"/>
  <c r="J40" i="16"/>
  <c r="K40" i="16"/>
  <c r="K95" i="16"/>
  <c r="J95" i="16"/>
  <c r="O88" i="16"/>
  <c r="N110" i="16"/>
  <c r="O110" i="16" s="1"/>
  <c r="N95" i="9"/>
  <c r="O95" i="9" s="1"/>
  <c r="N94" i="9"/>
  <c r="O94" i="9" s="1"/>
  <c r="I97" i="9"/>
  <c r="M97" i="9"/>
  <c r="L97" i="9"/>
  <c r="N80" i="9"/>
  <c r="O80" i="9" s="1"/>
  <c r="I82" i="9"/>
  <c r="M82" i="9"/>
  <c r="L82" i="9"/>
  <c r="O79" i="9"/>
  <c r="P113" i="9"/>
  <c r="N113" i="9"/>
  <c r="P81" i="9"/>
  <c r="P96" i="9"/>
  <c r="O112" i="9"/>
  <c r="Q112" i="9" s="1"/>
  <c r="R112" i="9" s="1"/>
  <c r="J116" i="9"/>
  <c r="L132" i="16"/>
  <c r="F118" i="18"/>
  <c r="G118" i="18" s="1"/>
  <c r="N118" i="18"/>
  <c r="P118" i="18" s="1"/>
  <c r="Q118" i="18" s="1"/>
  <c r="F83" i="9"/>
  <c r="F89" i="18"/>
  <c r="G89" i="18" s="1"/>
  <c r="N89" i="18"/>
  <c r="P89" i="18" s="1"/>
  <c r="Q89" i="18" s="1"/>
  <c r="K88" i="18"/>
  <c r="H82" i="9" s="1"/>
  <c r="F98" i="9"/>
  <c r="F117" i="18"/>
  <c r="G117" i="18" s="1"/>
  <c r="N117" i="18"/>
  <c r="P117" i="18" s="1"/>
  <c r="Q117" i="18" s="1"/>
  <c r="K116" i="18"/>
  <c r="H97" i="9" s="1"/>
  <c r="M132" i="16"/>
  <c r="H96" i="9"/>
  <c r="I132" i="16"/>
  <c r="H81" i="16"/>
  <c r="F97" i="16"/>
  <c r="L116" i="16"/>
  <c r="M116" i="16"/>
  <c r="H96" i="16"/>
  <c r="H132" i="16"/>
  <c r="F82" i="16"/>
  <c r="H74" i="16"/>
  <c r="I116" i="16"/>
  <c r="I81" i="16"/>
  <c r="H116" i="16"/>
  <c r="I96" i="16"/>
  <c r="I114" i="9"/>
  <c r="N103" i="18"/>
  <c r="P103" i="18" s="1"/>
  <c r="Q103" i="18" s="1"/>
  <c r="K103" i="18"/>
  <c r="D104" i="18"/>
  <c r="F104" i="18" s="1"/>
  <c r="G104" i="18" s="1"/>
  <c r="U102" i="18"/>
  <c r="U116" i="18"/>
  <c r="U88" i="18"/>
  <c r="U74" i="18"/>
  <c r="N75" i="18"/>
  <c r="P75" i="18" s="1"/>
  <c r="Q75" i="18" s="1"/>
  <c r="K75" i="18"/>
  <c r="H51" i="16"/>
  <c r="U175" i="16" l="1"/>
  <c r="T176" i="16"/>
  <c r="R171" i="16"/>
  <c r="S171" i="16" s="1"/>
  <c r="R170" i="16"/>
  <c r="S170" i="16" s="1"/>
  <c r="S176" i="16"/>
  <c r="U174" i="16"/>
  <c r="R174" i="16"/>
  <c r="S174" i="16" s="1"/>
  <c r="R169" i="16"/>
  <c r="S169" i="16" s="1"/>
  <c r="O51" i="9"/>
  <c r="R40" i="9"/>
  <c r="S40" i="9" s="1"/>
  <c r="U40" i="9"/>
  <c r="U157" i="16"/>
  <c r="T157" i="16"/>
  <c r="T178" i="16"/>
  <c r="R163" i="16"/>
  <c r="T163" i="16" s="1"/>
  <c r="T172" i="16"/>
  <c r="U204" i="16"/>
  <c r="S204" i="16"/>
  <c r="U172" i="16"/>
  <c r="U179" i="16"/>
  <c r="U162" i="16"/>
  <c r="T179" i="16"/>
  <c r="S162" i="16"/>
  <c r="T189" i="16"/>
  <c r="S189" i="16"/>
  <c r="U189" i="16"/>
  <c r="R194" i="16"/>
  <c r="T194" i="16" s="1"/>
  <c r="R195" i="16"/>
  <c r="T195" i="16" s="1"/>
  <c r="Q201" i="16"/>
  <c r="R201" i="16" s="1"/>
  <c r="T201" i="16" s="1"/>
  <c r="S152" i="16"/>
  <c r="U190" i="16"/>
  <c r="R159" i="16"/>
  <c r="S159" i="16" s="1"/>
  <c r="R210" i="16"/>
  <c r="T210" i="16" s="1"/>
  <c r="O212" i="16"/>
  <c r="T205" i="16"/>
  <c r="S192" i="16"/>
  <c r="Q202" i="16"/>
  <c r="R202" i="16" s="1"/>
  <c r="S202" i="16" s="1"/>
  <c r="T177" i="16"/>
  <c r="U177" i="16"/>
  <c r="U205" i="16"/>
  <c r="R156" i="16"/>
  <c r="T156" i="16" s="1"/>
  <c r="Q203" i="16"/>
  <c r="R203" i="16" s="1"/>
  <c r="S203" i="16" s="1"/>
  <c r="N212" i="16"/>
  <c r="U176" i="16"/>
  <c r="N196" i="16"/>
  <c r="Q187" i="16"/>
  <c r="U187" i="16" s="1"/>
  <c r="U171" i="16"/>
  <c r="Q154" i="16"/>
  <c r="U154" i="16" s="1"/>
  <c r="O180" i="16"/>
  <c r="N180" i="16"/>
  <c r="U191" i="16"/>
  <c r="Q153" i="16"/>
  <c r="R153" i="16" s="1"/>
  <c r="O164" i="16"/>
  <c r="S191" i="16"/>
  <c r="U186" i="16"/>
  <c r="N164" i="16"/>
  <c r="Q155" i="16"/>
  <c r="R155" i="16" s="1"/>
  <c r="S155" i="16" s="1"/>
  <c r="T161" i="16"/>
  <c r="R211" i="16"/>
  <c r="T211" i="16" s="1"/>
  <c r="T168" i="16"/>
  <c r="T190" i="16"/>
  <c r="T186" i="16"/>
  <c r="T208" i="16"/>
  <c r="R193" i="16"/>
  <c r="S193" i="16" s="1"/>
  <c r="R160" i="16"/>
  <c r="S160" i="16" s="1"/>
  <c r="T209" i="16"/>
  <c r="S209" i="16"/>
  <c r="T78" i="9"/>
  <c r="U78" i="9"/>
  <c r="T188" i="16"/>
  <c r="U209" i="16"/>
  <c r="U158" i="16"/>
  <c r="T158" i="16"/>
  <c r="O196" i="16"/>
  <c r="Q185" i="16"/>
  <c r="U185" i="16" s="1"/>
  <c r="K81" i="9"/>
  <c r="N81" i="9" s="1"/>
  <c r="O81" i="9" s="1"/>
  <c r="Q47" i="16"/>
  <c r="U47" i="16" s="1"/>
  <c r="P51" i="16"/>
  <c r="Q43" i="16"/>
  <c r="R43" i="16" s="1"/>
  <c r="S44" i="9"/>
  <c r="S46" i="9"/>
  <c r="Q95" i="9"/>
  <c r="R95" i="9" s="1"/>
  <c r="T95" i="9" s="1"/>
  <c r="U93" i="9"/>
  <c r="O113" i="9"/>
  <c r="Q113" i="9" s="1"/>
  <c r="T39" i="9"/>
  <c r="U39" i="9"/>
  <c r="Q94" i="9"/>
  <c r="R94" i="9" s="1"/>
  <c r="T94" i="9" s="1"/>
  <c r="U112" i="9"/>
  <c r="Q80" i="9"/>
  <c r="R80" i="9" s="1"/>
  <c r="Q79" i="9"/>
  <c r="R79" i="9" s="1"/>
  <c r="T79" i="9" s="1"/>
  <c r="T112" i="9"/>
  <c r="R120" i="16"/>
  <c r="S120" i="16" s="1"/>
  <c r="Q88" i="16"/>
  <c r="R88" i="16" s="1"/>
  <c r="T104" i="16"/>
  <c r="O113" i="16"/>
  <c r="O129" i="16"/>
  <c r="Q129" i="16" s="1"/>
  <c r="R129" i="16" s="1"/>
  <c r="U104" i="16"/>
  <c r="O93" i="16"/>
  <c r="R72" i="16"/>
  <c r="S72" i="16" s="1"/>
  <c r="U72" i="16"/>
  <c r="U120" i="16"/>
  <c r="T49" i="16"/>
  <c r="T39" i="16"/>
  <c r="U49" i="16"/>
  <c r="U39" i="16"/>
  <c r="O45" i="16"/>
  <c r="R47" i="9"/>
  <c r="S47" i="9" s="1"/>
  <c r="R48" i="9"/>
  <c r="S48" i="9" s="1"/>
  <c r="U47" i="9"/>
  <c r="Q51" i="9"/>
  <c r="U48" i="9"/>
  <c r="T42" i="9"/>
  <c r="U42" i="9"/>
  <c r="T40" i="9"/>
  <c r="Q127" i="16"/>
  <c r="R127" i="16" s="1"/>
  <c r="Q48" i="16"/>
  <c r="S104" i="16"/>
  <c r="Q108" i="16"/>
  <c r="Q111" i="16"/>
  <c r="R111" i="16" s="1"/>
  <c r="Q130" i="16"/>
  <c r="R130" i="16" s="1"/>
  <c r="Q125" i="16"/>
  <c r="U125" i="16" s="1"/>
  <c r="Q110" i="16"/>
  <c r="Q77" i="16"/>
  <c r="Q90" i="16"/>
  <c r="Q126" i="16"/>
  <c r="U126" i="16" s="1"/>
  <c r="S39" i="16"/>
  <c r="Q50" i="16"/>
  <c r="Q46" i="16"/>
  <c r="Q115" i="16"/>
  <c r="R115" i="16" s="1"/>
  <c r="T115" i="16" s="1"/>
  <c r="Q94" i="16"/>
  <c r="Q124" i="16"/>
  <c r="Q131" i="16"/>
  <c r="R131" i="16" s="1"/>
  <c r="Q76" i="16"/>
  <c r="Q78" i="16"/>
  <c r="R78" i="16" s="1"/>
  <c r="Q79" i="16"/>
  <c r="R79" i="16" s="1"/>
  <c r="Q92" i="16"/>
  <c r="R92" i="16" s="1"/>
  <c r="Q44" i="16"/>
  <c r="Q80" i="16"/>
  <c r="R80" i="16" s="1"/>
  <c r="Q114" i="16"/>
  <c r="Q128" i="16"/>
  <c r="Q109" i="16"/>
  <c r="U109" i="16" s="1"/>
  <c r="N121" i="16"/>
  <c r="O121" i="16" s="1"/>
  <c r="N123" i="16"/>
  <c r="O123" i="16" s="1"/>
  <c r="N107" i="16"/>
  <c r="O107" i="16" s="1"/>
  <c r="N106" i="16"/>
  <c r="O106" i="16" s="1"/>
  <c r="O112" i="16"/>
  <c r="S49" i="16"/>
  <c r="N42" i="16"/>
  <c r="N91" i="16"/>
  <c r="O91" i="16" s="1"/>
  <c r="N75" i="16"/>
  <c r="O75" i="16" s="1"/>
  <c r="P96" i="16"/>
  <c r="K96" i="16"/>
  <c r="J96" i="16"/>
  <c r="N95" i="16"/>
  <c r="O95" i="16" s="1"/>
  <c r="P81" i="16"/>
  <c r="N41" i="16"/>
  <c r="O41" i="16" s="1"/>
  <c r="N105" i="16"/>
  <c r="J74" i="16"/>
  <c r="K74" i="16"/>
  <c r="J81" i="16"/>
  <c r="K81" i="16"/>
  <c r="N40" i="16"/>
  <c r="O40" i="16" s="1"/>
  <c r="M97" i="16"/>
  <c r="L97" i="16"/>
  <c r="N89" i="16"/>
  <c r="O89" i="16" s="1"/>
  <c r="N122" i="16"/>
  <c r="O122" i="16" s="1"/>
  <c r="I82" i="16"/>
  <c r="M82" i="16"/>
  <c r="L82" i="16"/>
  <c r="N73" i="16"/>
  <c r="O73" i="16" s="1"/>
  <c r="P82" i="9"/>
  <c r="P97" i="9"/>
  <c r="S78" i="9"/>
  <c r="K82" i="9"/>
  <c r="J82" i="9"/>
  <c r="K97" i="9"/>
  <c r="J97" i="9"/>
  <c r="M98" i="9"/>
  <c r="L98" i="9"/>
  <c r="J96" i="9"/>
  <c r="K96" i="9"/>
  <c r="P114" i="9"/>
  <c r="N114" i="9"/>
  <c r="M83" i="9"/>
  <c r="M84" i="9" s="1"/>
  <c r="L83" i="9"/>
  <c r="I83" i="9"/>
  <c r="I98" i="9"/>
  <c r="K118" i="18"/>
  <c r="K51" i="16"/>
  <c r="K89" i="18"/>
  <c r="H83" i="9" s="1"/>
  <c r="F99" i="9"/>
  <c r="K132" i="16"/>
  <c r="K116" i="16"/>
  <c r="I97" i="16"/>
  <c r="H97" i="16"/>
  <c r="F83" i="16"/>
  <c r="F98" i="16"/>
  <c r="H82" i="16"/>
  <c r="J116" i="16"/>
  <c r="J132" i="16"/>
  <c r="U117" i="18"/>
  <c r="U75" i="18"/>
  <c r="N104" i="18"/>
  <c r="U103" i="18"/>
  <c r="U118" i="18"/>
  <c r="U89" i="18"/>
  <c r="K117" i="18"/>
  <c r="H98" i="9" s="1"/>
  <c r="I115" i="9"/>
  <c r="J51" i="16"/>
  <c r="T170" i="16" l="1"/>
  <c r="T174" i="16"/>
  <c r="S163" i="16"/>
  <c r="T173" i="16"/>
  <c r="T159" i="16"/>
  <c r="S194" i="16"/>
  <c r="T175" i="16"/>
  <c r="U201" i="16"/>
  <c r="S195" i="16"/>
  <c r="T202" i="16"/>
  <c r="S210" i="16"/>
  <c r="U202" i="16"/>
  <c r="Q212" i="16"/>
  <c r="U169" i="16"/>
  <c r="S156" i="16"/>
  <c r="U203" i="16"/>
  <c r="R187" i="16"/>
  <c r="S187" i="16" s="1"/>
  <c r="R154" i="16"/>
  <c r="T154" i="16" s="1"/>
  <c r="Q180" i="16"/>
  <c r="U170" i="16"/>
  <c r="S153" i="16"/>
  <c r="T153" i="16"/>
  <c r="U153" i="16"/>
  <c r="U155" i="16"/>
  <c r="T155" i="16"/>
  <c r="Q164" i="16"/>
  <c r="H13" i="16"/>
  <c r="F11" i="29" s="1"/>
  <c r="G11" i="29" s="1"/>
  <c r="S211" i="16"/>
  <c r="T160" i="16"/>
  <c r="T193" i="16"/>
  <c r="R185" i="16"/>
  <c r="S185" i="16" s="1"/>
  <c r="Q196" i="16"/>
  <c r="S201" i="16"/>
  <c r="R212" i="16"/>
  <c r="T169" i="16"/>
  <c r="T203" i="16"/>
  <c r="S80" i="9"/>
  <c r="R47" i="16"/>
  <c r="T47" i="16" s="1"/>
  <c r="U43" i="16"/>
  <c r="S43" i="16"/>
  <c r="T43" i="16"/>
  <c r="S111" i="16"/>
  <c r="R125" i="16"/>
  <c r="S125" i="16" s="1"/>
  <c r="I5" i="9"/>
  <c r="T80" i="9"/>
  <c r="T120" i="16"/>
  <c r="R113" i="9"/>
  <c r="T113" i="9" s="1"/>
  <c r="S95" i="9"/>
  <c r="U113" i="9"/>
  <c r="Q81" i="9"/>
  <c r="R81" i="9" s="1"/>
  <c r="T81" i="9" s="1"/>
  <c r="U80" i="9"/>
  <c r="S88" i="16"/>
  <c r="U94" i="9"/>
  <c r="U79" i="9"/>
  <c r="U95" i="9"/>
  <c r="U79" i="16"/>
  <c r="T111" i="16"/>
  <c r="T130" i="16"/>
  <c r="T88" i="16"/>
  <c r="U115" i="16"/>
  <c r="R128" i="16"/>
  <c r="S128" i="16" s="1"/>
  <c r="U128" i="16"/>
  <c r="R76" i="16"/>
  <c r="T76" i="16" s="1"/>
  <c r="R108" i="16"/>
  <c r="T108" i="16" s="1"/>
  <c r="T80" i="16"/>
  <c r="U88" i="16"/>
  <c r="T92" i="16"/>
  <c r="U76" i="16"/>
  <c r="U131" i="16"/>
  <c r="T129" i="16"/>
  <c r="T72" i="16"/>
  <c r="U92" i="16"/>
  <c r="U78" i="16"/>
  <c r="R124" i="16"/>
  <c r="S124" i="16" s="1"/>
  <c r="U124" i="16"/>
  <c r="R110" i="16"/>
  <c r="T110" i="16" s="1"/>
  <c r="U110" i="16"/>
  <c r="O105" i="16"/>
  <c r="Q105" i="16" s="1"/>
  <c r="R105" i="16" s="1"/>
  <c r="S105" i="16" s="1"/>
  <c r="R109" i="16"/>
  <c r="T109" i="16" s="1"/>
  <c r="T131" i="16"/>
  <c r="U129" i="16"/>
  <c r="U127" i="16"/>
  <c r="U111" i="16"/>
  <c r="Q112" i="16"/>
  <c r="R112" i="16" s="1"/>
  <c r="R126" i="16"/>
  <c r="S126" i="16" s="1"/>
  <c r="Q93" i="16"/>
  <c r="U93" i="16" s="1"/>
  <c r="T79" i="16"/>
  <c r="U130" i="16"/>
  <c r="U108" i="16"/>
  <c r="T127" i="16"/>
  <c r="R94" i="16"/>
  <c r="S94" i="16" s="1"/>
  <c r="U94" i="16"/>
  <c r="R90" i="16"/>
  <c r="S90" i="16" s="1"/>
  <c r="U90" i="16"/>
  <c r="Q113" i="16"/>
  <c r="R113" i="16" s="1"/>
  <c r="R114" i="16"/>
  <c r="T114" i="16" s="1"/>
  <c r="U114" i="16"/>
  <c r="R77" i="16"/>
  <c r="T77" i="16" s="1"/>
  <c r="U77" i="16"/>
  <c r="T78" i="16"/>
  <c r="U80" i="16"/>
  <c r="R44" i="16"/>
  <c r="T44" i="16" s="1"/>
  <c r="U44" i="16"/>
  <c r="R48" i="16"/>
  <c r="T48" i="16" s="1"/>
  <c r="R50" i="16"/>
  <c r="T50" i="16" s="1"/>
  <c r="U48" i="16"/>
  <c r="Q45" i="16"/>
  <c r="U45" i="16" s="1"/>
  <c r="R46" i="16"/>
  <c r="T46" i="16" s="1"/>
  <c r="U46" i="16"/>
  <c r="O42" i="16"/>
  <c r="Q42" i="16" s="1"/>
  <c r="R42" i="16" s="1"/>
  <c r="U50" i="16"/>
  <c r="T47" i="9"/>
  <c r="T48" i="9"/>
  <c r="S78" i="16"/>
  <c r="S127" i="16"/>
  <c r="S130" i="16"/>
  <c r="S129" i="16"/>
  <c r="S115" i="16"/>
  <c r="S80" i="16"/>
  <c r="Q41" i="16"/>
  <c r="R41" i="16" s="1"/>
  <c r="Q73" i="16"/>
  <c r="R73" i="16" s="1"/>
  <c r="Q107" i="16"/>
  <c r="R107" i="16" s="1"/>
  <c r="Q89" i="16"/>
  <c r="R89" i="16" s="1"/>
  <c r="Q121" i="16"/>
  <c r="R121" i="16" s="1"/>
  <c r="Q40" i="16"/>
  <c r="R40" i="16" s="1"/>
  <c r="S40" i="16" s="1"/>
  <c r="Q95" i="16"/>
  <c r="Q91" i="16"/>
  <c r="R91" i="16" s="1"/>
  <c r="Q122" i="16"/>
  <c r="R122" i="16" s="1"/>
  <c r="S122" i="16" s="1"/>
  <c r="S131" i="16"/>
  <c r="Q75" i="16"/>
  <c r="R75" i="16" s="1"/>
  <c r="Q106" i="16"/>
  <c r="R106" i="16" s="1"/>
  <c r="S92" i="16"/>
  <c r="Q123" i="16"/>
  <c r="U123" i="16" s="1"/>
  <c r="P97" i="16"/>
  <c r="N96" i="16"/>
  <c r="O96" i="16" s="1"/>
  <c r="N97" i="9"/>
  <c r="O97" i="9" s="1"/>
  <c r="N81" i="16"/>
  <c r="O81" i="16" s="1"/>
  <c r="N74" i="16"/>
  <c r="F84" i="16"/>
  <c r="M83" i="16"/>
  <c r="M84" i="16" s="1"/>
  <c r="L83" i="16"/>
  <c r="L84" i="16" s="1"/>
  <c r="S79" i="16"/>
  <c r="K82" i="16"/>
  <c r="J82" i="16"/>
  <c r="I98" i="16"/>
  <c r="M98" i="16"/>
  <c r="L98" i="16"/>
  <c r="J97" i="16"/>
  <c r="K97" i="16"/>
  <c r="P82" i="16"/>
  <c r="S94" i="9"/>
  <c r="J83" i="9"/>
  <c r="K83" i="9"/>
  <c r="K84" i="9" s="1"/>
  <c r="L99" i="9"/>
  <c r="M99" i="9"/>
  <c r="M100" i="9" s="1"/>
  <c r="R51" i="9"/>
  <c r="S39" i="9"/>
  <c r="S51" i="9" s="1"/>
  <c r="N115" i="9"/>
  <c r="P115" i="9"/>
  <c r="P116" i="9" s="1"/>
  <c r="N82" i="9"/>
  <c r="O82" i="9" s="1"/>
  <c r="S79" i="9"/>
  <c r="S112" i="9"/>
  <c r="K98" i="9"/>
  <c r="J98" i="9"/>
  <c r="P83" i="9"/>
  <c r="P84" i="9" s="1"/>
  <c r="L84" i="9"/>
  <c r="N96" i="9"/>
  <c r="S93" i="9"/>
  <c r="O114" i="9"/>
  <c r="P98" i="9"/>
  <c r="I99" i="9"/>
  <c r="F99" i="16"/>
  <c r="P104" i="18"/>
  <c r="Q104" i="18" s="1"/>
  <c r="H83" i="16"/>
  <c r="I83" i="16"/>
  <c r="I84" i="16" s="1"/>
  <c r="P116" i="16"/>
  <c r="N132" i="16"/>
  <c r="P132" i="16"/>
  <c r="H98" i="16"/>
  <c r="N116" i="16"/>
  <c r="K104" i="18"/>
  <c r="H99" i="9" s="1"/>
  <c r="N51" i="16"/>
  <c r="G15" i="16" l="1"/>
  <c r="H15" i="16"/>
  <c r="F12" i="29" s="1"/>
  <c r="G12" i="29" s="1"/>
  <c r="T187" i="16"/>
  <c r="S212" i="16"/>
  <c r="H12" i="16"/>
  <c r="F10" i="29" s="1"/>
  <c r="G10" i="29" s="1"/>
  <c r="R164" i="16"/>
  <c r="S154" i="16"/>
  <c r="S164" i="16" s="1"/>
  <c r="S180" i="16"/>
  <c r="T171" i="16"/>
  <c r="G12" i="16" s="1"/>
  <c r="R180" i="16"/>
  <c r="G11" i="16"/>
  <c r="F9" i="29" s="1"/>
  <c r="G9" i="29" s="1"/>
  <c r="H11" i="16"/>
  <c r="S196" i="16"/>
  <c r="G14" i="16"/>
  <c r="T185" i="16"/>
  <c r="R196" i="16"/>
  <c r="S113" i="9"/>
  <c r="S47" i="16"/>
  <c r="T125" i="16"/>
  <c r="S109" i="16"/>
  <c r="H5" i="9"/>
  <c r="S76" i="16"/>
  <c r="Q97" i="9"/>
  <c r="R97" i="9" s="1"/>
  <c r="T128" i="16"/>
  <c r="S46" i="16"/>
  <c r="U81" i="9"/>
  <c r="Q114" i="9"/>
  <c r="R114" i="9" s="1"/>
  <c r="T114" i="9" s="1"/>
  <c r="U112" i="16"/>
  <c r="Q82" i="9"/>
  <c r="R82" i="9" s="1"/>
  <c r="T82" i="9" s="1"/>
  <c r="T112" i="16"/>
  <c r="T126" i="16"/>
  <c r="T94" i="16"/>
  <c r="S108" i="16"/>
  <c r="T107" i="16"/>
  <c r="U122" i="16"/>
  <c r="U113" i="16"/>
  <c r="T113" i="16"/>
  <c r="S50" i="16"/>
  <c r="S113" i="16"/>
  <c r="U107" i="16"/>
  <c r="S112" i="16"/>
  <c r="T41" i="16"/>
  <c r="T106" i="16"/>
  <c r="T105" i="16"/>
  <c r="T122" i="16"/>
  <c r="T124" i="16"/>
  <c r="S44" i="16"/>
  <c r="S114" i="16"/>
  <c r="T91" i="16"/>
  <c r="U105" i="16"/>
  <c r="T75" i="16"/>
  <c r="R95" i="16"/>
  <c r="T95" i="16" s="1"/>
  <c r="U95" i="16"/>
  <c r="S77" i="16"/>
  <c r="T73" i="16"/>
  <c r="U106" i="16"/>
  <c r="O74" i="16"/>
  <c r="Q74" i="16" s="1"/>
  <c r="R74" i="16" s="1"/>
  <c r="T90" i="16"/>
  <c r="U73" i="16"/>
  <c r="U75" i="16"/>
  <c r="R93" i="16"/>
  <c r="S93" i="16" s="1"/>
  <c r="S110" i="16"/>
  <c r="U121" i="16"/>
  <c r="U41" i="16"/>
  <c r="T89" i="16"/>
  <c r="T121" i="16"/>
  <c r="U91" i="16"/>
  <c r="U89" i="16"/>
  <c r="O51" i="16"/>
  <c r="S48" i="16"/>
  <c r="T40" i="16"/>
  <c r="R45" i="16"/>
  <c r="S45" i="16" s="1"/>
  <c r="U42" i="16"/>
  <c r="U40" i="16"/>
  <c r="T42" i="16"/>
  <c r="S73" i="16"/>
  <c r="S106" i="16"/>
  <c r="S91" i="16"/>
  <c r="S89" i="16"/>
  <c r="R123" i="16"/>
  <c r="S123" i="16" s="1"/>
  <c r="Q96" i="16"/>
  <c r="R96" i="16" s="1"/>
  <c r="S42" i="16"/>
  <c r="S107" i="16"/>
  <c r="S121" i="16"/>
  <c r="Q81" i="16"/>
  <c r="R81" i="16" s="1"/>
  <c r="N82" i="16"/>
  <c r="O82" i="16" s="1"/>
  <c r="N97" i="16"/>
  <c r="O97" i="16" s="1"/>
  <c r="P98" i="16"/>
  <c r="P83" i="16"/>
  <c r="P84" i="16" s="1"/>
  <c r="S75" i="16"/>
  <c r="I99" i="16"/>
  <c r="I100" i="16" s="1"/>
  <c r="L99" i="16"/>
  <c r="M99" i="16"/>
  <c r="M100" i="16" s="1"/>
  <c r="S41" i="16"/>
  <c r="K98" i="16"/>
  <c r="J98" i="16"/>
  <c r="J83" i="16"/>
  <c r="J84" i="16" s="1"/>
  <c r="K83" i="16"/>
  <c r="N83" i="9"/>
  <c r="J84" i="9"/>
  <c r="O96" i="9"/>
  <c r="Q96" i="9" s="1"/>
  <c r="R96" i="9" s="1"/>
  <c r="T96" i="9" s="1"/>
  <c r="N98" i="9"/>
  <c r="K99" i="9"/>
  <c r="K100" i="9" s="1"/>
  <c r="J99" i="9"/>
  <c r="J100" i="9" s="1"/>
  <c r="S81" i="9"/>
  <c r="P99" i="9"/>
  <c r="P100" i="9" s="1"/>
  <c r="L100" i="9"/>
  <c r="O115" i="9"/>
  <c r="Q115" i="9" s="1"/>
  <c r="R115" i="9" s="1"/>
  <c r="N116" i="9"/>
  <c r="H84" i="16"/>
  <c r="F100" i="16"/>
  <c r="U104" i="18"/>
  <c r="H99" i="16" s="1"/>
  <c r="O132" i="16"/>
  <c r="Q132" i="16"/>
  <c r="O116" i="16"/>
  <c r="Q51" i="16"/>
  <c r="C24" i="15" l="1"/>
  <c r="H14" i="16"/>
  <c r="G13" i="16"/>
  <c r="S97" i="9"/>
  <c r="S95" i="16"/>
  <c r="T97" i="9"/>
  <c r="U97" i="9"/>
  <c r="U114" i="9"/>
  <c r="G9" i="16"/>
  <c r="O98" i="9"/>
  <c r="U96" i="9"/>
  <c r="T115" i="9"/>
  <c r="H9" i="9" s="1"/>
  <c r="U115" i="9"/>
  <c r="U82" i="9"/>
  <c r="H9" i="16"/>
  <c r="T74" i="16"/>
  <c r="H5" i="16"/>
  <c r="U81" i="16"/>
  <c r="T93" i="16"/>
  <c r="U96" i="16"/>
  <c r="T81" i="16"/>
  <c r="T123" i="16"/>
  <c r="U74" i="16"/>
  <c r="T96" i="16"/>
  <c r="T45" i="16"/>
  <c r="G5" i="16" s="1"/>
  <c r="S81" i="16"/>
  <c r="S96" i="16"/>
  <c r="Q97" i="16"/>
  <c r="U97" i="16" s="1"/>
  <c r="S74" i="16"/>
  <c r="Q82" i="16"/>
  <c r="R82" i="16" s="1"/>
  <c r="R51" i="16"/>
  <c r="P99" i="16"/>
  <c r="L100" i="16"/>
  <c r="N83" i="16"/>
  <c r="N84" i="16" s="1"/>
  <c r="S82" i="9"/>
  <c r="H100" i="16"/>
  <c r="K99" i="16"/>
  <c r="K100" i="16" s="1"/>
  <c r="J99" i="16"/>
  <c r="J100" i="16" s="1"/>
  <c r="N98" i="16"/>
  <c r="S114" i="9"/>
  <c r="O83" i="9"/>
  <c r="Q83" i="9" s="1"/>
  <c r="R83" i="9" s="1"/>
  <c r="T83" i="9" s="1"/>
  <c r="H7" i="9" s="1"/>
  <c r="N84" i="9"/>
  <c r="O116" i="9"/>
  <c r="N99" i="9"/>
  <c r="N100" i="9" s="1"/>
  <c r="S96" i="9"/>
  <c r="Q116" i="9"/>
  <c r="K84" i="16"/>
  <c r="R116" i="16"/>
  <c r="Q116" i="16"/>
  <c r="R132" i="16"/>
  <c r="S51" i="16"/>
  <c r="F24" i="15" l="1"/>
  <c r="E24" i="15"/>
  <c r="I9" i="9"/>
  <c r="Q98" i="9"/>
  <c r="R98" i="9" s="1"/>
  <c r="T98" i="9" s="1"/>
  <c r="U83" i="9"/>
  <c r="I7" i="9" s="1"/>
  <c r="T82" i="16"/>
  <c r="R97" i="16"/>
  <c r="S97" i="16" s="1"/>
  <c r="U82" i="16"/>
  <c r="S82" i="16"/>
  <c r="O83" i="16"/>
  <c r="N99" i="16"/>
  <c r="O99" i="16" s="1"/>
  <c r="O98" i="16"/>
  <c r="O99" i="9"/>
  <c r="Q99" i="9" s="1"/>
  <c r="R84" i="9"/>
  <c r="O84" i="9"/>
  <c r="Q84" i="9"/>
  <c r="S132" i="16"/>
  <c r="U98" i="9" l="1"/>
  <c r="R99" i="9"/>
  <c r="T99" i="9" s="1"/>
  <c r="H8" i="9" s="1"/>
  <c r="T97" i="16"/>
  <c r="O100" i="9"/>
  <c r="U99" i="9"/>
  <c r="S98" i="9"/>
  <c r="Q83" i="16"/>
  <c r="R83" i="16" s="1"/>
  <c r="S83" i="16" s="1"/>
  <c r="Q98" i="16"/>
  <c r="R98" i="16" s="1"/>
  <c r="T98" i="16" s="1"/>
  <c r="Q99" i="16"/>
  <c r="R99" i="16" s="1"/>
  <c r="O84" i="16"/>
  <c r="S83" i="9"/>
  <c r="S84" i="9" s="1"/>
  <c r="Q100" i="9"/>
  <c r="N100" i="16"/>
  <c r="S115" i="9"/>
  <c r="S116" i="9" s="1"/>
  <c r="R116" i="9"/>
  <c r="O100" i="16"/>
  <c r="P100" i="16"/>
  <c r="S116" i="16"/>
  <c r="I8" i="9" l="1"/>
  <c r="Q84" i="16"/>
  <c r="U83" i="16"/>
  <c r="R84" i="16"/>
  <c r="T83" i="16"/>
  <c r="H7" i="16" s="1"/>
  <c r="U98" i="16"/>
  <c r="T99" i="16"/>
  <c r="U99" i="16"/>
  <c r="S99" i="16"/>
  <c r="S98" i="16"/>
  <c r="S99" i="9"/>
  <c r="S100" i="9" s="1"/>
  <c r="R100" i="9"/>
  <c r="Q100" i="16"/>
  <c r="G27" i="9"/>
  <c r="G28" i="9"/>
  <c r="G29" i="9"/>
  <c r="G30" i="9"/>
  <c r="G7" i="16" l="1"/>
  <c r="G8" i="16"/>
  <c r="H8" i="16"/>
  <c r="R100" i="16"/>
  <c r="S84" i="16"/>
  <c r="S100" i="16" l="1"/>
  <c r="I132" i="9"/>
  <c r="H132" i="9"/>
  <c r="G132" i="9"/>
  <c r="D131" i="9"/>
  <c r="D130" i="9"/>
  <c r="D129" i="9"/>
  <c r="D128" i="9"/>
  <c r="D127" i="9"/>
  <c r="D126" i="9"/>
  <c r="D125" i="9"/>
  <c r="D124" i="9"/>
  <c r="D123" i="9"/>
  <c r="D122" i="9"/>
  <c r="D121" i="9"/>
  <c r="D120" i="9"/>
  <c r="F132" i="9" s="1"/>
  <c r="I116" i="9"/>
  <c r="H116" i="9"/>
  <c r="G116" i="9"/>
  <c r="D115" i="9"/>
  <c r="D114" i="9"/>
  <c r="D113" i="9"/>
  <c r="D112" i="9"/>
  <c r="D111" i="9"/>
  <c r="D110" i="9"/>
  <c r="D109" i="9"/>
  <c r="D108" i="9"/>
  <c r="D107" i="9"/>
  <c r="D106" i="9"/>
  <c r="D105" i="9"/>
  <c r="D104" i="9"/>
  <c r="I100" i="9"/>
  <c r="H100" i="9"/>
  <c r="G100" i="9"/>
  <c r="D99" i="9"/>
  <c r="D98" i="9"/>
  <c r="D97" i="9"/>
  <c r="D96" i="9"/>
  <c r="D95" i="9"/>
  <c r="D94" i="9"/>
  <c r="D93" i="9"/>
  <c r="D92" i="9"/>
  <c r="D91" i="9"/>
  <c r="D90" i="9"/>
  <c r="D89" i="9"/>
  <c r="D88" i="9"/>
  <c r="F100" i="9" s="1"/>
  <c r="I84" i="9"/>
  <c r="H84" i="9"/>
  <c r="G84" i="9"/>
  <c r="D83" i="9"/>
  <c r="D82" i="9"/>
  <c r="D81" i="9"/>
  <c r="D80" i="9"/>
  <c r="D79" i="9"/>
  <c r="D78" i="9"/>
  <c r="D77" i="9"/>
  <c r="D76" i="9"/>
  <c r="D75" i="9"/>
  <c r="D74" i="9"/>
  <c r="D73" i="9"/>
  <c r="D72" i="9"/>
  <c r="F84" i="9" s="1"/>
  <c r="G68" i="9"/>
  <c r="D67" i="9"/>
  <c r="D66" i="9"/>
  <c r="D65" i="9"/>
  <c r="D64" i="9"/>
  <c r="D63" i="9"/>
  <c r="D62" i="9"/>
  <c r="D61" i="9"/>
  <c r="D60" i="9"/>
  <c r="D59" i="9"/>
  <c r="D58" i="9"/>
  <c r="D57" i="9"/>
  <c r="D56" i="9"/>
  <c r="E89" i="9" l="1"/>
  <c r="E105" i="9"/>
  <c r="E57" i="9"/>
  <c r="E58" i="9" s="1"/>
  <c r="E59" i="9" s="1"/>
  <c r="E73" i="9"/>
  <c r="E74" i="9" s="1"/>
  <c r="E106" i="9"/>
  <c r="E107" i="9" s="1"/>
  <c r="F116" i="9"/>
  <c r="E121" i="9"/>
  <c r="E122" i="9" s="1"/>
  <c r="E123" i="9" s="1"/>
  <c r="E90" i="9"/>
  <c r="E6" i="3"/>
  <c r="D50" i="9"/>
  <c r="D49" i="9"/>
  <c r="D48" i="9"/>
  <c r="D47" i="9"/>
  <c r="D46" i="9"/>
  <c r="D45" i="9"/>
  <c r="D44" i="9"/>
  <c r="D43" i="9"/>
  <c r="D42" i="9"/>
  <c r="D41" i="9"/>
  <c r="D40" i="9"/>
  <c r="D39" i="9"/>
  <c r="D33" i="9"/>
  <c r="D32" i="9"/>
  <c r="D31" i="9"/>
  <c r="D30" i="9"/>
  <c r="D29" i="9"/>
  <c r="D28" i="9"/>
  <c r="D27" i="9"/>
  <c r="D26" i="9"/>
  <c r="D25" i="9"/>
  <c r="D24" i="9"/>
  <c r="D23" i="9"/>
  <c r="G34" i="9"/>
  <c r="D22" i="9"/>
  <c r="C13" i="9"/>
  <c r="C10" i="9"/>
  <c r="E23" i="9" l="1"/>
  <c r="C14" i="9"/>
  <c r="C15" i="9" s="1"/>
  <c r="E124" i="9"/>
  <c r="E108" i="9"/>
  <c r="E91" i="9"/>
  <c r="E75" i="9"/>
  <c r="E60" i="9"/>
  <c r="H51" i="9"/>
  <c r="E24" i="9"/>
  <c r="E40" i="9"/>
  <c r="G51" i="9"/>
  <c r="E125" i="9" l="1"/>
  <c r="E92" i="9"/>
  <c r="E109" i="9"/>
  <c r="E76" i="9"/>
  <c r="E61" i="9"/>
  <c r="E25" i="9"/>
  <c r="E41" i="9"/>
  <c r="E126" i="9" l="1"/>
  <c r="E110" i="9"/>
  <c r="E93" i="9"/>
  <c r="E77" i="9"/>
  <c r="E62" i="9"/>
  <c r="E26" i="9"/>
  <c r="E42" i="9"/>
  <c r="E127" i="9" l="1"/>
  <c r="E111" i="9"/>
  <c r="E94" i="9"/>
  <c r="E78" i="9"/>
  <c r="E63" i="9"/>
  <c r="E27" i="9"/>
  <c r="E43" i="9"/>
  <c r="E128" i="9" l="1"/>
  <c r="E112" i="9"/>
  <c r="E95" i="9"/>
  <c r="E79" i="9"/>
  <c r="E64" i="9"/>
  <c r="E44" i="9"/>
  <c r="E28" i="9"/>
  <c r="E129" i="9" l="1"/>
  <c r="E96" i="9"/>
  <c r="E113" i="9"/>
  <c r="E80" i="9"/>
  <c r="E65" i="9"/>
  <c r="E45" i="9"/>
  <c r="E29" i="9"/>
  <c r="E130" i="9" l="1"/>
  <c r="E114" i="9"/>
  <c r="E97" i="9"/>
  <c r="E81" i="9"/>
  <c r="E66" i="9"/>
  <c r="E30" i="9"/>
  <c r="E46" i="9"/>
  <c r="E131" i="9" l="1"/>
  <c r="E98" i="9"/>
  <c r="E115" i="9"/>
  <c r="E82" i="9"/>
  <c r="E67" i="9"/>
  <c r="E31" i="9"/>
  <c r="E47" i="9"/>
  <c r="E99" i="9" l="1"/>
  <c r="E83" i="9"/>
  <c r="E32" i="9"/>
  <c r="E48" i="9"/>
  <c r="E49" i="9" l="1"/>
  <c r="E33" i="9"/>
  <c r="E50" i="9" l="1"/>
  <c r="F51" i="9" l="1"/>
  <c r="I51" i="9" l="1"/>
  <c r="D50" i="18" l="1"/>
  <c r="D4" i="18"/>
  <c r="F35" i="18" l="1"/>
  <c r="G35" i="18" s="1"/>
  <c r="N35" i="18"/>
  <c r="P35" i="18" s="1"/>
  <c r="N50" i="18"/>
  <c r="P50" i="18" s="1"/>
  <c r="Q50" i="18" s="1"/>
  <c r="F50" i="18"/>
  <c r="G50" i="18" s="1"/>
  <c r="F56" i="9"/>
  <c r="F4" i="18"/>
  <c r="N4" i="18"/>
  <c r="D5" i="18"/>
  <c r="F23" i="9"/>
  <c r="L23" i="9" s="1"/>
  <c r="F22" i="9"/>
  <c r="L22" i="9" s="1"/>
  <c r="D36" i="18"/>
  <c r="D51" i="18"/>
  <c r="Q35" i="18" l="1"/>
  <c r="U35" i="18" s="1"/>
  <c r="H56" i="16" s="1"/>
  <c r="I56" i="9"/>
  <c r="M56" i="9"/>
  <c r="L56" i="9"/>
  <c r="K35" i="18"/>
  <c r="H56" i="9" s="1"/>
  <c r="F56" i="16"/>
  <c r="G4" i="18"/>
  <c r="K4" i="18" s="1"/>
  <c r="H22" i="9" s="1"/>
  <c r="K50" i="18"/>
  <c r="N51" i="18"/>
  <c r="P51" i="18" s="1"/>
  <c r="Q51" i="18" s="1"/>
  <c r="F51" i="18"/>
  <c r="G51" i="18" s="1"/>
  <c r="F36" i="18"/>
  <c r="G36" i="18" s="1"/>
  <c r="N36" i="18"/>
  <c r="P36" i="18" s="1"/>
  <c r="U50" i="18"/>
  <c r="D37" i="18"/>
  <c r="D52" i="18"/>
  <c r="M22" i="9"/>
  <c r="I22" i="9"/>
  <c r="P22" i="9" s="1"/>
  <c r="I23" i="9"/>
  <c r="P23" i="9" s="1"/>
  <c r="M23" i="9"/>
  <c r="N5" i="18"/>
  <c r="F5" i="18"/>
  <c r="P4" i="18"/>
  <c r="Q4" i="18" s="1"/>
  <c r="F22" i="16"/>
  <c r="F57" i="9"/>
  <c r="Q36" i="18" l="1"/>
  <c r="U36" i="18" s="1"/>
  <c r="M22" i="16"/>
  <c r="L22" i="16"/>
  <c r="K56" i="16"/>
  <c r="J56" i="16"/>
  <c r="I56" i="16"/>
  <c r="L56" i="16"/>
  <c r="M56" i="16"/>
  <c r="P56" i="9"/>
  <c r="M57" i="9"/>
  <c r="L57" i="9"/>
  <c r="K56" i="9"/>
  <c r="J56" i="9"/>
  <c r="U51" i="18"/>
  <c r="K51" i="18"/>
  <c r="G5" i="18"/>
  <c r="K5" i="18" s="1"/>
  <c r="H23" i="9" s="1"/>
  <c r="F37" i="18"/>
  <c r="G37" i="18" s="1"/>
  <c r="N37" i="18"/>
  <c r="P37" i="18" s="1"/>
  <c r="F52" i="18"/>
  <c r="G52" i="18" s="1"/>
  <c r="N52" i="18"/>
  <c r="P52" i="18" s="1"/>
  <c r="Q52" i="18" s="1"/>
  <c r="K22" i="9"/>
  <c r="J22" i="9"/>
  <c r="I22" i="16"/>
  <c r="F57" i="16"/>
  <c r="U4" i="18"/>
  <c r="H22" i="16" s="1"/>
  <c r="D38" i="18"/>
  <c r="D53" i="18"/>
  <c r="I57" i="9"/>
  <c r="F23" i="16"/>
  <c r="P5" i="18"/>
  <c r="Q5" i="18" s="1"/>
  <c r="F58" i="9"/>
  <c r="K36" i="18"/>
  <c r="H57" i="9" s="1"/>
  <c r="F24" i="9"/>
  <c r="L24" i="9" s="1"/>
  <c r="D6" i="18"/>
  <c r="Q37" i="18" l="1"/>
  <c r="U37" i="18" s="1"/>
  <c r="P56" i="16"/>
  <c r="N56" i="16"/>
  <c r="O56" i="16" s="1"/>
  <c r="M23" i="16"/>
  <c r="L23" i="16"/>
  <c r="K22" i="16"/>
  <c r="J22" i="16"/>
  <c r="P22" i="16"/>
  <c r="M57" i="16"/>
  <c r="L57" i="16"/>
  <c r="P57" i="9"/>
  <c r="K57" i="9"/>
  <c r="J57" i="9"/>
  <c r="L58" i="9"/>
  <c r="M58" i="9"/>
  <c r="N22" i="9"/>
  <c r="N56" i="9"/>
  <c r="K52" i="18"/>
  <c r="N53" i="18"/>
  <c r="P53" i="18" s="1"/>
  <c r="Q53" i="18" s="1"/>
  <c r="F53" i="18"/>
  <c r="G53" i="18" s="1"/>
  <c r="F38" i="18"/>
  <c r="G38" i="18" s="1"/>
  <c r="N38" i="18"/>
  <c r="P38" i="18" s="1"/>
  <c r="U52" i="18"/>
  <c r="K23" i="9"/>
  <c r="J23" i="9"/>
  <c r="I23" i="16"/>
  <c r="H57" i="16"/>
  <c r="F58" i="16"/>
  <c r="I57" i="16"/>
  <c r="I58" i="9"/>
  <c r="D39" i="18"/>
  <c r="D54" i="18"/>
  <c r="K37" i="18"/>
  <c r="H58" i="9" s="1"/>
  <c r="F6" i="18"/>
  <c r="N6" i="18"/>
  <c r="F25" i="9"/>
  <c r="L25" i="9" s="1"/>
  <c r="D7" i="18"/>
  <c r="I24" i="9"/>
  <c r="P24" i="9" s="1"/>
  <c r="M24" i="9"/>
  <c r="F59" i="9"/>
  <c r="U5" i="18"/>
  <c r="H23" i="16" s="1"/>
  <c r="O22" i="9" l="1"/>
  <c r="Q22" i="9" s="1"/>
  <c r="Q56" i="16"/>
  <c r="R56" i="16" s="1"/>
  <c r="Q38" i="18"/>
  <c r="U38" i="18" s="1"/>
  <c r="P58" i="9"/>
  <c r="P23" i="16"/>
  <c r="P57" i="16"/>
  <c r="K57" i="16"/>
  <c r="J57" i="16"/>
  <c r="L58" i="16"/>
  <c r="M58" i="16"/>
  <c r="N22" i="16"/>
  <c r="K23" i="16"/>
  <c r="J23" i="16"/>
  <c r="N23" i="9"/>
  <c r="O23" i="9" s="1"/>
  <c r="N57" i="9"/>
  <c r="M59" i="9"/>
  <c r="L59" i="9"/>
  <c r="J58" i="9"/>
  <c r="K58" i="9"/>
  <c r="O56" i="9"/>
  <c r="K53" i="18"/>
  <c r="G6" i="18"/>
  <c r="K6" i="18" s="1"/>
  <c r="H24" i="9" s="1"/>
  <c r="U53" i="18"/>
  <c r="F54" i="18"/>
  <c r="G54" i="18" s="1"/>
  <c r="N54" i="18"/>
  <c r="P54" i="18" s="1"/>
  <c r="Q54" i="18" s="1"/>
  <c r="F39" i="18"/>
  <c r="G39" i="18" s="1"/>
  <c r="N39" i="18"/>
  <c r="P39" i="18" s="1"/>
  <c r="I58" i="16"/>
  <c r="D8" i="18"/>
  <c r="F26" i="9"/>
  <c r="L26" i="9" s="1"/>
  <c r="F24" i="16"/>
  <c r="P6" i="18"/>
  <c r="Q6" i="18" s="1"/>
  <c r="F59" i="16"/>
  <c r="D55" i="18"/>
  <c r="D40" i="18"/>
  <c r="H58" i="16"/>
  <c r="M25" i="9"/>
  <c r="I25" i="9"/>
  <c r="P25" i="9" s="1"/>
  <c r="I59" i="9"/>
  <c r="N7" i="18"/>
  <c r="F7" i="18"/>
  <c r="G7" i="18" s="1"/>
  <c r="K7" i="18" s="1"/>
  <c r="F60" i="9"/>
  <c r="K38" i="18"/>
  <c r="H59" i="9" s="1"/>
  <c r="N57" i="16" l="1"/>
  <c r="O57" i="16" s="1"/>
  <c r="Q57" i="16" s="1"/>
  <c r="Q56" i="9"/>
  <c r="R56" i="9" s="1"/>
  <c r="T56" i="9" s="1"/>
  <c r="R22" i="9"/>
  <c r="T22" i="9" s="1"/>
  <c r="U22" i="9"/>
  <c r="O57" i="9"/>
  <c r="Q57" i="9" s="1"/>
  <c r="N58" i="9"/>
  <c r="O58" i="9" s="1"/>
  <c r="Q23" i="9"/>
  <c r="U23" i="9" s="1"/>
  <c r="U56" i="16"/>
  <c r="T56" i="16"/>
  <c r="O22" i="16"/>
  <c r="Q22" i="16" s="1"/>
  <c r="N23" i="16"/>
  <c r="S56" i="16"/>
  <c r="Q39" i="18"/>
  <c r="U39" i="18" s="1"/>
  <c r="J58" i="16"/>
  <c r="K58" i="16"/>
  <c r="L24" i="16"/>
  <c r="M24" i="16"/>
  <c r="M59" i="16"/>
  <c r="L59" i="16"/>
  <c r="P58" i="16"/>
  <c r="P59" i="9"/>
  <c r="K59" i="9"/>
  <c r="J59" i="9"/>
  <c r="M60" i="9"/>
  <c r="L60" i="9"/>
  <c r="K54" i="18"/>
  <c r="U54" i="18"/>
  <c r="F40" i="18"/>
  <c r="N40" i="18"/>
  <c r="P40" i="18" s="1"/>
  <c r="F55" i="18"/>
  <c r="G55" i="18" s="1"/>
  <c r="N55" i="18"/>
  <c r="P55" i="18" s="1"/>
  <c r="Q55" i="18" s="1"/>
  <c r="K24" i="9"/>
  <c r="J24" i="9"/>
  <c r="D41" i="18"/>
  <c r="D56" i="18"/>
  <c r="K39" i="18"/>
  <c r="H60" i="9" s="1"/>
  <c r="F60" i="16"/>
  <c r="F61" i="9"/>
  <c r="N8" i="18"/>
  <c r="F8" i="18"/>
  <c r="G8" i="18" s="1"/>
  <c r="K8" i="18" s="1"/>
  <c r="F27" i="9"/>
  <c r="D9" i="18"/>
  <c r="U6" i="18"/>
  <c r="H24" i="16" s="1"/>
  <c r="I24" i="16"/>
  <c r="F25" i="16"/>
  <c r="P7" i="18"/>
  <c r="Q7" i="18" s="1"/>
  <c r="H25" i="9"/>
  <c r="I59" i="16"/>
  <c r="I60" i="9"/>
  <c r="H59" i="16"/>
  <c r="I26" i="9"/>
  <c r="P26" i="9" s="1"/>
  <c r="M26" i="9"/>
  <c r="S22" i="9" l="1"/>
  <c r="Q58" i="9"/>
  <c r="R58" i="9" s="1"/>
  <c r="R57" i="9"/>
  <c r="T57" i="9" s="1"/>
  <c r="U57" i="9"/>
  <c r="G40" i="18"/>
  <c r="K40" i="18" s="1"/>
  <c r="H61" i="9" s="1"/>
  <c r="U56" i="9"/>
  <c r="R22" i="16"/>
  <c r="T22" i="16" s="1"/>
  <c r="U57" i="16"/>
  <c r="U22" i="16"/>
  <c r="O23" i="16"/>
  <c r="R57" i="16"/>
  <c r="S57" i="16" s="1"/>
  <c r="N58" i="16"/>
  <c r="Q40" i="18"/>
  <c r="U40" i="18" s="1"/>
  <c r="P24" i="16"/>
  <c r="J24" i="16"/>
  <c r="K24" i="16"/>
  <c r="L25" i="16"/>
  <c r="M25" i="16"/>
  <c r="K59" i="16"/>
  <c r="J59" i="16"/>
  <c r="M60" i="16"/>
  <c r="L60" i="16"/>
  <c r="P59" i="16"/>
  <c r="N24" i="9"/>
  <c r="O24" i="9" s="1"/>
  <c r="N59" i="9"/>
  <c r="M61" i="9"/>
  <c r="L61" i="9"/>
  <c r="R23" i="9"/>
  <c r="T23" i="9" s="1"/>
  <c r="J60" i="9"/>
  <c r="K60" i="9"/>
  <c r="S56" i="9"/>
  <c r="P60" i="9"/>
  <c r="K55" i="18"/>
  <c r="F56" i="18"/>
  <c r="G56" i="18" s="1"/>
  <c r="N56" i="18"/>
  <c r="P56" i="18" s="1"/>
  <c r="Q56" i="18" s="1"/>
  <c r="F41" i="18"/>
  <c r="N41" i="18"/>
  <c r="P41" i="18" s="1"/>
  <c r="U55" i="18"/>
  <c r="K25" i="9"/>
  <c r="J25" i="9"/>
  <c r="I61" i="9"/>
  <c r="D57" i="18"/>
  <c r="D42" i="18"/>
  <c r="I60" i="16"/>
  <c r="F62" i="9"/>
  <c r="F9" i="18"/>
  <c r="N9" i="18"/>
  <c r="H26" i="9"/>
  <c r="H60" i="16"/>
  <c r="F28" i="9"/>
  <c r="D10" i="18"/>
  <c r="I25" i="16"/>
  <c r="L27" i="9"/>
  <c r="M27" i="9"/>
  <c r="I27" i="9"/>
  <c r="P8" i="18"/>
  <c r="Q8" i="18" s="1"/>
  <c r="F26" i="16"/>
  <c r="U7" i="18"/>
  <c r="H25" i="16" s="1"/>
  <c r="F61" i="16"/>
  <c r="S58" i="9" l="1"/>
  <c r="T58" i="9"/>
  <c r="S57" i="9"/>
  <c r="U58" i="9"/>
  <c r="S22" i="16"/>
  <c r="Q24" i="9"/>
  <c r="U24" i="9" s="1"/>
  <c r="K56" i="18"/>
  <c r="G41" i="18"/>
  <c r="K41" i="18" s="1"/>
  <c r="H62" i="9" s="1"/>
  <c r="T57" i="16"/>
  <c r="Q23" i="16"/>
  <c r="U23" i="16" s="1"/>
  <c r="O58" i="16"/>
  <c r="P60" i="16"/>
  <c r="Q41" i="18"/>
  <c r="U41" i="18" s="1"/>
  <c r="M61" i="16"/>
  <c r="L61" i="16"/>
  <c r="K60" i="16"/>
  <c r="J60" i="16"/>
  <c r="N59" i="16"/>
  <c r="N24" i="16"/>
  <c r="O24" i="16" s="1"/>
  <c r="P25" i="16"/>
  <c r="J25" i="16"/>
  <c r="K25" i="16"/>
  <c r="M26" i="16"/>
  <c r="L26" i="16"/>
  <c r="P27" i="9"/>
  <c r="K61" i="9"/>
  <c r="J61" i="9"/>
  <c r="O59" i="9"/>
  <c r="Q59" i="9" s="1"/>
  <c r="R59" i="9" s="1"/>
  <c r="T59" i="9" s="1"/>
  <c r="P61" i="9"/>
  <c r="N25" i="9"/>
  <c r="O25" i="9" s="1"/>
  <c r="N60" i="9"/>
  <c r="O60" i="9" s="1"/>
  <c r="M62" i="9"/>
  <c r="L62" i="9"/>
  <c r="G9" i="18"/>
  <c r="K9" i="18" s="1"/>
  <c r="H27" i="9" s="1"/>
  <c r="F57" i="18"/>
  <c r="G57" i="18" s="1"/>
  <c r="N57" i="18"/>
  <c r="P57" i="18" s="1"/>
  <c r="Q57" i="18" s="1"/>
  <c r="F42" i="18"/>
  <c r="N42" i="18"/>
  <c r="P42" i="18" s="1"/>
  <c r="U56" i="18"/>
  <c r="K26" i="9"/>
  <c r="J26" i="9"/>
  <c r="F29" i="9"/>
  <c r="D11" i="18"/>
  <c r="N10" i="18"/>
  <c r="F10" i="18"/>
  <c r="G10" i="18" s="1"/>
  <c r="I62" i="9"/>
  <c r="F63" i="9"/>
  <c r="F62" i="16"/>
  <c r="D43" i="18"/>
  <c r="D58" i="18"/>
  <c r="H61" i="16"/>
  <c r="I26" i="16"/>
  <c r="U8" i="18"/>
  <c r="H26" i="16" s="1"/>
  <c r="I28" i="9"/>
  <c r="M28" i="9"/>
  <c r="L28" i="9"/>
  <c r="F27" i="16"/>
  <c r="P9" i="18"/>
  <c r="Q9" i="18" s="1"/>
  <c r="I61" i="16"/>
  <c r="N26" i="9" l="1"/>
  <c r="O26" i="9" s="1"/>
  <c r="Q26" i="9" s="1"/>
  <c r="R24" i="9"/>
  <c r="T24" i="9" s="1"/>
  <c r="Q25" i="9"/>
  <c r="U25" i="9" s="1"/>
  <c r="G42" i="18"/>
  <c r="K42" i="18" s="1"/>
  <c r="H63" i="9" s="1"/>
  <c r="Q60" i="9"/>
  <c r="R60" i="9" s="1"/>
  <c r="T60" i="9" s="1"/>
  <c r="N61" i="9"/>
  <c r="O61" i="9" s="1"/>
  <c r="S59" i="9"/>
  <c r="U59" i="9"/>
  <c r="R23" i="16"/>
  <c r="S23" i="16" s="1"/>
  <c r="Q58" i="16"/>
  <c r="U58" i="16" s="1"/>
  <c r="Q24" i="16"/>
  <c r="R24" i="16" s="1"/>
  <c r="T24" i="16" s="1"/>
  <c r="N60" i="16"/>
  <c r="O60" i="16" s="1"/>
  <c r="Q42" i="18"/>
  <c r="U42" i="18" s="1"/>
  <c r="N25" i="16"/>
  <c r="O25" i="16" s="1"/>
  <c r="J61" i="16"/>
  <c r="K61" i="16"/>
  <c r="P26" i="16"/>
  <c r="P61" i="16"/>
  <c r="M27" i="16"/>
  <c r="L27" i="16"/>
  <c r="M62" i="16"/>
  <c r="L62" i="16"/>
  <c r="J26" i="16"/>
  <c r="K26" i="16"/>
  <c r="O59" i="16"/>
  <c r="J62" i="9"/>
  <c r="K62" i="9"/>
  <c r="P62" i="9"/>
  <c r="M63" i="9"/>
  <c r="L63" i="9"/>
  <c r="P28" i="9"/>
  <c r="K57" i="18"/>
  <c r="F43" i="18"/>
  <c r="N43" i="18"/>
  <c r="P43" i="18" s="1"/>
  <c r="N58" i="18"/>
  <c r="P58" i="18" s="1"/>
  <c r="Q58" i="18" s="1"/>
  <c r="F58" i="18"/>
  <c r="G58" i="18" s="1"/>
  <c r="U57" i="18"/>
  <c r="I27" i="16"/>
  <c r="I62" i="16"/>
  <c r="K10" i="18"/>
  <c r="H28" i="9" s="1"/>
  <c r="F28" i="16"/>
  <c r="P10" i="18"/>
  <c r="Q10" i="18" s="1"/>
  <c r="D44" i="18"/>
  <c r="D59" i="18"/>
  <c r="F64" i="9"/>
  <c r="K27" i="9"/>
  <c r="J27" i="9"/>
  <c r="D12" i="18"/>
  <c r="F30" i="9"/>
  <c r="F63" i="16"/>
  <c r="N11" i="18"/>
  <c r="F11" i="18"/>
  <c r="G11" i="18" s="1"/>
  <c r="S23" i="9"/>
  <c r="U9" i="18"/>
  <c r="H27" i="16" s="1"/>
  <c r="H62" i="16"/>
  <c r="I63" i="9"/>
  <c r="M29" i="9"/>
  <c r="L29" i="9"/>
  <c r="I29" i="9"/>
  <c r="P29" i="9" l="1"/>
  <c r="K58" i="18"/>
  <c r="R25" i="9"/>
  <c r="T25" i="9" s="1"/>
  <c r="R26" i="9"/>
  <c r="T26" i="9" s="1"/>
  <c r="U26" i="9"/>
  <c r="Q61" i="9"/>
  <c r="U61" i="9" s="1"/>
  <c r="G43" i="18"/>
  <c r="K43" i="18" s="1"/>
  <c r="H64" i="9" s="1"/>
  <c r="R58" i="16"/>
  <c r="T58" i="16" s="1"/>
  <c r="U60" i="9"/>
  <c r="U24" i="16"/>
  <c r="T23" i="16"/>
  <c r="Q59" i="16"/>
  <c r="R59" i="16" s="1"/>
  <c r="T59" i="16" s="1"/>
  <c r="Q60" i="16"/>
  <c r="R60" i="16" s="1"/>
  <c r="T60" i="16" s="1"/>
  <c r="Q25" i="16"/>
  <c r="R25" i="16" s="1"/>
  <c r="Q43" i="18"/>
  <c r="U43" i="18" s="1"/>
  <c r="P62" i="16"/>
  <c r="P27" i="16"/>
  <c r="N61" i="16"/>
  <c r="O61" i="16" s="1"/>
  <c r="N26" i="16"/>
  <c r="O26" i="16" s="1"/>
  <c r="K27" i="16"/>
  <c r="J27" i="16"/>
  <c r="K62" i="16"/>
  <c r="J62" i="16"/>
  <c r="M63" i="16"/>
  <c r="L63" i="16"/>
  <c r="S24" i="16"/>
  <c r="L28" i="16"/>
  <c r="M28" i="16"/>
  <c r="P63" i="9"/>
  <c r="N27" i="9"/>
  <c r="O27" i="9" s="1"/>
  <c r="S60" i="9"/>
  <c r="N62" i="9"/>
  <c r="O62" i="9" s="1"/>
  <c r="M64" i="9"/>
  <c r="L64" i="9"/>
  <c r="K63" i="9"/>
  <c r="J63" i="9"/>
  <c r="N59" i="18"/>
  <c r="P59" i="18" s="1"/>
  <c r="Q59" i="18" s="1"/>
  <c r="F59" i="18"/>
  <c r="G59" i="18" s="1"/>
  <c r="F44" i="18"/>
  <c r="G44" i="18" s="1"/>
  <c r="N44" i="18"/>
  <c r="P44" i="18" s="1"/>
  <c r="U58" i="18"/>
  <c r="D45" i="18"/>
  <c r="D60" i="18"/>
  <c r="F31" i="9"/>
  <c r="L31" i="9" s="1"/>
  <c r="D13" i="18"/>
  <c r="F65" i="9"/>
  <c r="U10" i="18"/>
  <c r="H28" i="16" s="1"/>
  <c r="I28" i="16"/>
  <c r="K28" i="9"/>
  <c r="J28" i="9"/>
  <c r="F29" i="16"/>
  <c r="P11" i="18"/>
  <c r="Q11" i="18" s="1"/>
  <c r="K11" i="18"/>
  <c r="H29" i="9" s="1"/>
  <c r="M30" i="9"/>
  <c r="L30" i="9"/>
  <c r="I30" i="9"/>
  <c r="F64" i="16"/>
  <c r="S24" i="9"/>
  <c r="N12" i="18"/>
  <c r="F12" i="18"/>
  <c r="G12" i="18" s="1"/>
  <c r="H63" i="16"/>
  <c r="I63" i="16"/>
  <c r="I64" i="9"/>
  <c r="P30" i="9" l="1"/>
  <c r="S25" i="9"/>
  <c r="S58" i="16"/>
  <c r="S26" i="9"/>
  <c r="Q62" i="9"/>
  <c r="R61" i="9"/>
  <c r="S61" i="9" s="1"/>
  <c r="Q27" i="9"/>
  <c r="U25" i="16"/>
  <c r="S59" i="16"/>
  <c r="U60" i="16"/>
  <c r="T25" i="16"/>
  <c r="U59" i="16"/>
  <c r="S60" i="16"/>
  <c r="Q61" i="16"/>
  <c r="U61" i="16" s="1"/>
  <c r="Q26" i="16"/>
  <c r="S25" i="16"/>
  <c r="Q44" i="18"/>
  <c r="U44" i="18" s="1"/>
  <c r="P63" i="16"/>
  <c r="P28" i="16"/>
  <c r="N62" i="16"/>
  <c r="O62" i="16" s="1"/>
  <c r="M64" i="16"/>
  <c r="L64" i="16"/>
  <c r="K63" i="16"/>
  <c r="J63" i="16"/>
  <c r="K28" i="16"/>
  <c r="J28" i="16"/>
  <c r="M29" i="16"/>
  <c r="L29" i="16"/>
  <c r="N27" i="16"/>
  <c r="O27" i="16" s="1"/>
  <c r="N63" i="9"/>
  <c r="P64" i="9"/>
  <c r="M65" i="9"/>
  <c r="L65" i="9"/>
  <c r="N28" i="9"/>
  <c r="J64" i="9"/>
  <c r="K64" i="9"/>
  <c r="K59" i="18"/>
  <c r="F45" i="18"/>
  <c r="G45" i="18" s="1"/>
  <c r="N45" i="18"/>
  <c r="P45" i="18" s="1"/>
  <c r="F60" i="18"/>
  <c r="G60" i="18" s="1"/>
  <c r="N60" i="18"/>
  <c r="P60" i="18" s="1"/>
  <c r="Q60" i="18" s="1"/>
  <c r="U59" i="18"/>
  <c r="K29" i="9"/>
  <c r="J29" i="9"/>
  <c r="H64" i="16"/>
  <c r="K44" i="18"/>
  <c r="H65" i="9" s="1"/>
  <c r="I65" i="9"/>
  <c r="F65" i="16"/>
  <c r="N13" i="18"/>
  <c r="F13" i="18"/>
  <c r="G13" i="18" s="1"/>
  <c r="U11" i="18"/>
  <c r="H29" i="16" s="1"/>
  <c r="M31" i="9"/>
  <c r="I31" i="9"/>
  <c r="P31" i="9" s="1"/>
  <c r="D46" i="18"/>
  <c r="F30" i="16"/>
  <c r="P12" i="18"/>
  <c r="Q12" i="18" s="1"/>
  <c r="I29" i="16"/>
  <c r="D14" i="18"/>
  <c r="F32" i="9"/>
  <c r="L32" i="9" s="1"/>
  <c r="K12" i="18"/>
  <c r="H30" i="9" s="1"/>
  <c r="F66" i="9"/>
  <c r="I64" i="16"/>
  <c r="T61" i="9" l="1"/>
  <c r="R27" i="9"/>
  <c r="T27" i="9" s="1"/>
  <c r="U27" i="9"/>
  <c r="O28" i="9"/>
  <c r="R62" i="9"/>
  <c r="T62" i="9" s="1"/>
  <c r="U62" i="9"/>
  <c r="R26" i="16"/>
  <c r="T26" i="16" s="1"/>
  <c r="U26" i="16"/>
  <c r="R61" i="16"/>
  <c r="S61" i="16" s="1"/>
  <c r="Q27" i="16"/>
  <c r="R27" i="16" s="1"/>
  <c r="Q62" i="16"/>
  <c r="Q45" i="18"/>
  <c r="U45" i="18" s="1"/>
  <c r="N63" i="16"/>
  <c r="O63" i="16" s="1"/>
  <c r="P64" i="16"/>
  <c r="M30" i="16"/>
  <c r="L30" i="16"/>
  <c r="M65" i="16"/>
  <c r="L65" i="16"/>
  <c r="N28" i="16"/>
  <c r="K29" i="16"/>
  <c r="J29" i="16"/>
  <c r="K64" i="16"/>
  <c r="J64" i="16"/>
  <c r="P29" i="16"/>
  <c r="N29" i="9"/>
  <c r="O29" i="9" s="1"/>
  <c r="P65" i="9"/>
  <c r="O63" i="9"/>
  <c r="K65" i="9"/>
  <c r="J65" i="9"/>
  <c r="M66" i="9"/>
  <c r="L66" i="9"/>
  <c r="N64" i="9"/>
  <c r="O64" i="9" s="1"/>
  <c r="F46" i="18"/>
  <c r="G46" i="18" s="1"/>
  <c r="N46" i="18"/>
  <c r="P46" i="18" s="1"/>
  <c r="K60" i="18"/>
  <c r="U60" i="18"/>
  <c r="J30" i="9"/>
  <c r="K30" i="9"/>
  <c r="I30" i="16"/>
  <c r="I65" i="16"/>
  <c r="F67" i="9"/>
  <c r="M32" i="9"/>
  <c r="I32" i="9"/>
  <c r="P32" i="9" s="1"/>
  <c r="F14" i="18"/>
  <c r="G14" i="18" s="1"/>
  <c r="N14" i="18"/>
  <c r="I66" i="9"/>
  <c r="D15" i="18"/>
  <c r="F33" i="9"/>
  <c r="L33" i="9" s="1"/>
  <c r="K13" i="18"/>
  <c r="H31" i="9" s="1"/>
  <c r="K45" i="18"/>
  <c r="H66" i="9" s="1"/>
  <c r="P13" i="18"/>
  <c r="Q13" i="18" s="1"/>
  <c r="F31" i="16"/>
  <c r="F66" i="16"/>
  <c r="U12" i="18"/>
  <c r="H30" i="16" s="1"/>
  <c r="H65" i="16"/>
  <c r="N65" i="9" l="1"/>
  <c r="O65" i="9" s="1"/>
  <c r="S27" i="9"/>
  <c r="P66" i="9"/>
  <c r="S62" i="9"/>
  <c r="Q64" i="9"/>
  <c r="R64" i="9" s="1"/>
  <c r="T64" i="9" s="1"/>
  <c r="Q28" i="9"/>
  <c r="U28" i="9" s="1"/>
  <c r="Q29" i="9"/>
  <c r="Q63" i="9"/>
  <c r="R63" i="9" s="1"/>
  <c r="S63" i="9" s="1"/>
  <c r="T61" i="16"/>
  <c r="T27" i="16"/>
  <c r="R62" i="16"/>
  <c r="T62" i="16" s="1"/>
  <c r="U62" i="16"/>
  <c r="U27" i="16"/>
  <c r="S26" i="16"/>
  <c r="S27" i="16"/>
  <c r="O28" i="16"/>
  <c r="Q63" i="16"/>
  <c r="U63" i="16" s="1"/>
  <c r="Q46" i="18"/>
  <c r="U46" i="18" s="1"/>
  <c r="P30" i="16"/>
  <c r="N29" i="16"/>
  <c r="O29" i="16" s="1"/>
  <c r="J65" i="16"/>
  <c r="K65" i="16"/>
  <c r="N64" i="16"/>
  <c r="O64" i="16" s="1"/>
  <c r="K30" i="16"/>
  <c r="J30" i="16"/>
  <c r="L66" i="16"/>
  <c r="M66" i="16"/>
  <c r="M31" i="16"/>
  <c r="L31" i="16"/>
  <c r="P65" i="16"/>
  <c r="M67" i="9"/>
  <c r="L67" i="9"/>
  <c r="N30" i="9"/>
  <c r="J66" i="9"/>
  <c r="K66" i="9"/>
  <c r="L34" i="9"/>
  <c r="I33" i="9"/>
  <c r="P33" i="9" s="1"/>
  <c r="M33" i="9"/>
  <c r="M34" i="9" s="1"/>
  <c r="F34" i="9"/>
  <c r="K31" i="9"/>
  <c r="J31" i="9"/>
  <c r="I66" i="16"/>
  <c r="I67" i="9"/>
  <c r="F68" i="9"/>
  <c r="N15" i="18"/>
  <c r="F15" i="18"/>
  <c r="G15" i="18" s="1"/>
  <c r="I31" i="16"/>
  <c r="F32" i="16"/>
  <c r="P14" i="18"/>
  <c r="Q14" i="18" s="1"/>
  <c r="K46" i="18"/>
  <c r="H67" i="9" s="1"/>
  <c r="H66" i="16"/>
  <c r="U13" i="18"/>
  <c r="H31" i="16" s="1"/>
  <c r="K14" i="18"/>
  <c r="H32" i="9" s="1"/>
  <c r="F67" i="16"/>
  <c r="R28" i="9" l="1"/>
  <c r="S28" i="9" s="1"/>
  <c r="S64" i="9"/>
  <c r="U63" i="9"/>
  <c r="R29" i="9"/>
  <c r="S29" i="9" s="1"/>
  <c r="O30" i="9"/>
  <c r="Q30" i="9" s="1"/>
  <c r="U29" i="9"/>
  <c r="T63" i="9"/>
  <c r="Q65" i="9"/>
  <c r="R65" i="9" s="1"/>
  <c r="S65" i="9" s="1"/>
  <c r="U64" i="9"/>
  <c r="R63" i="16"/>
  <c r="S63" i="16" s="1"/>
  <c r="Q28" i="16"/>
  <c r="R28" i="16" s="1"/>
  <c r="S62" i="16"/>
  <c r="N30" i="16"/>
  <c r="Q64" i="16"/>
  <c r="U64" i="16" s="1"/>
  <c r="Q29" i="16"/>
  <c r="R29" i="16" s="1"/>
  <c r="N65" i="16"/>
  <c r="O65" i="16" s="1"/>
  <c r="P31" i="16"/>
  <c r="K66" i="16"/>
  <c r="J66" i="16"/>
  <c r="J31" i="16"/>
  <c r="K31" i="16"/>
  <c r="M67" i="16"/>
  <c r="M68" i="16" s="1"/>
  <c r="L67" i="16"/>
  <c r="L68" i="16" s="1"/>
  <c r="P66" i="16"/>
  <c r="M32" i="16"/>
  <c r="L32" i="16"/>
  <c r="N31" i="9"/>
  <c r="N66" i="9"/>
  <c r="O66" i="9" s="1"/>
  <c r="K67" i="9"/>
  <c r="K68" i="9" s="1"/>
  <c r="J67" i="9"/>
  <c r="J68" i="9" s="1"/>
  <c r="M68" i="9"/>
  <c r="P67" i="9"/>
  <c r="P68" i="9" s="1"/>
  <c r="L68" i="9"/>
  <c r="H68" i="9"/>
  <c r="I68" i="9"/>
  <c r="I32" i="16"/>
  <c r="I67" i="16"/>
  <c r="F68" i="16"/>
  <c r="U14" i="18"/>
  <c r="H32" i="16" s="1"/>
  <c r="J32" i="9"/>
  <c r="K32" i="9"/>
  <c r="H67" i="16"/>
  <c r="F33" i="16"/>
  <c r="P15" i="18"/>
  <c r="Q15" i="18" s="1"/>
  <c r="K15" i="18"/>
  <c r="H33" i="9" s="1"/>
  <c r="I34" i="9"/>
  <c r="T28" i="9" l="1"/>
  <c r="T29" i="16"/>
  <c r="U28" i="16"/>
  <c r="Q66" i="9"/>
  <c r="R66" i="9" s="1"/>
  <c r="U30" i="9"/>
  <c r="O31" i="9"/>
  <c r="T65" i="9"/>
  <c r="T66" i="9"/>
  <c r="T29" i="9"/>
  <c r="R30" i="9"/>
  <c r="T30" i="9" s="1"/>
  <c r="U65" i="9"/>
  <c r="T63" i="16"/>
  <c r="O30" i="16"/>
  <c r="U29" i="16"/>
  <c r="S28" i="16"/>
  <c r="T28" i="16"/>
  <c r="R64" i="16"/>
  <c r="S64" i="16" s="1"/>
  <c r="S29" i="16"/>
  <c r="Q65" i="16"/>
  <c r="P32" i="16"/>
  <c r="J32" i="16"/>
  <c r="K32" i="16"/>
  <c r="N66" i="16"/>
  <c r="O66" i="16" s="1"/>
  <c r="L33" i="16"/>
  <c r="L34" i="16" s="1"/>
  <c r="M33" i="16"/>
  <c r="M34" i="16" s="1"/>
  <c r="N31" i="16"/>
  <c r="P67" i="16"/>
  <c r="K67" i="16"/>
  <c r="J67" i="16"/>
  <c r="N32" i="9"/>
  <c r="N67" i="9"/>
  <c r="K33" i="9"/>
  <c r="K34" i="9" s="1"/>
  <c r="J33" i="9"/>
  <c r="H34" i="9"/>
  <c r="H68" i="16"/>
  <c r="U15" i="18"/>
  <c r="H33" i="16" s="1"/>
  <c r="I33" i="16"/>
  <c r="F34" i="16"/>
  <c r="I68" i="16"/>
  <c r="S30" i="9" l="1"/>
  <c r="U66" i="9"/>
  <c r="O32" i="9"/>
  <c r="Q32" i="9" s="1"/>
  <c r="Q31" i="9"/>
  <c r="R31" i="9" s="1"/>
  <c r="T31" i="9" s="1"/>
  <c r="Q30" i="16"/>
  <c r="R30" i="16" s="1"/>
  <c r="T30" i="16" s="1"/>
  <c r="U65" i="16"/>
  <c r="T64" i="16"/>
  <c r="R65" i="16"/>
  <c r="S65" i="16" s="1"/>
  <c r="Q66" i="16"/>
  <c r="R66" i="16" s="1"/>
  <c r="N32" i="16"/>
  <c r="O31" i="16"/>
  <c r="N67" i="16"/>
  <c r="K68" i="16"/>
  <c r="P33" i="16"/>
  <c r="J33" i="16"/>
  <c r="K33" i="16"/>
  <c r="K34" i="16" s="1"/>
  <c r="S66" i="9"/>
  <c r="N33" i="9"/>
  <c r="N68" i="9"/>
  <c r="O67" i="9"/>
  <c r="Q67" i="9" s="1"/>
  <c r="P34" i="9"/>
  <c r="H34" i="16"/>
  <c r="J68" i="16"/>
  <c r="J34" i="9"/>
  <c r="I34" i="16"/>
  <c r="R67" i="9" l="1"/>
  <c r="T67" i="9" s="1"/>
  <c r="H6" i="9" s="1"/>
  <c r="U31" i="9"/>
  <c r="S31" i="9"/>
  <c r="R32" i="9"/>
  <c r="S32" i="9" s="1"/>
  <c r="U32" i="9"/>
  <c r="U67" i="9"/>
  <c r="I6" i="9" s="1"/>
  <c r="O33" i="9"/>
  <c r="T66" i="16"/>
  <c r="S66" i="16"/>
  <c r="S30" i="16"/>
  <c r="U30" i="16"/>
  <c r="Q31" i="16"/>
  <c r="R31" i="16" s="1"/>
  <c r="S31" i="16" s="1"/>
  <c r="T65" i="16"/>
  <c r="U66" i="16"/>
  <c r="O67" i="16"/>
  <c r="N33" i="16"/>
  <c r="N34" i="9"/>
  <c r="N68" i="16"/>
  <c r="O32" i="16"/>
  <c r="Q68" i="9"/>
  <c r="O68" i="9"/>
  <c r="J34" i="16"/>
  <c r="P68" i="16"/>
  <c r="U31" i="16" l="1"/>
  <c r="O34" i="9"/>
  <c r="Q33" i="9"/>
  <c r="R33" i="9" s="1"/>
  <c r="R34" i="9" s="1"/>
  <c r="T32" i="9"/>
  <c r="Q32" i="16"/>
  <c r="R32" i="16" s="1"/>
  <c r="T32" i="16" s="1"/>
  <c r="T31" i="16"/>
  <c r="O33" i="16"/>
  <c r="Q33" i="16" s="1"/>
  <c r="O68" i="16"/>
  <c r="Q67" i="16"/>
  <c r="R67" i="16" s="1"/>
  <c r="T67" i="16" s="1"/>
  <c r="N34" i="16"/>
  <c r="S67" i="9"/>
  <c r="S68" i="9" s="1"/>
  <c r="R68" i="9"/>
  <c r="S32" i="16" l="1"/>
  <c r="U32" i="16"/>
  <c r="T33" i="9"/>
  <c r="H4" i="9" s="1"/>
  <c r="E8" i="29" s="1"/>
  <c r="E14" i="29" s="1"/>
  <c r="Q34" i="9"/>
  <c r="U33" i="9"/>
  <c r="I4" i="9" s="1"/>
  <c r="U67" i="16"/>
  <c r="G6" i="16"/>
  <c r="H6" i="16"/>
  <c r="R33" i="16"/>
  <c r="S33" i="16" s="1"/>
  <c r="U33" i="16"/>
  <c r="S67" i="16"/>
  <c r="O34" i="16"/>
  <c r="S33" i="9"/>
  <c r="S34" i="9" s="1"/>
  <c r="Q68" i="16"/>
  <c r="R68" i="16"/>
  <c r="P34" i="16"/>
  <c r="H4" i="16" l="1"/>
  <c r="T33" i="16"/>
  <c r="G4" i="16" s="1"/>
  <c r="F8" i="29" s="1"/>
  <c r="Q34" i="16"/>
  <c r="R34" i="16"/>
  <c r="F14" i="29" l="1"/>
  <c r="G8" i="29"/>
  <c r="S34" i="16"/>
  <c r="S68" i="16"/>
  <c r="C23" i="15" l="1"/>
  <c r="F23" i="15" s="1"/>
  <c r="F17" i="29" l="1"/>
  <c r="G17" i="29" s="1"/>
  <c r="E23" i="15"/>
</calcChain>
</file>

<file path=xl/comments1.xml><?xml version="1.0" encoding="utf-8"?>
<comments xmlns="http://schemas.openxmlformats.org/spreadsheetml/2006/main">
  <authors>
    <author>DiBenedetto, Paul M</author>
  </authors>
  <commentList>
    <comment ref="J2" authorId="0" shapeId="0">
      <text>
        <r>
          <rPr>
            <b/>
            <sz val="9"/>
            <color indexed="81"/>
            <rFont val="Tahoma"/>
            <family val="2"/>
          </rPr>
          <t>DiBenedetto, Paul M:</t>
        </r>
        <r>
          <rPr>
            <sz val="9"/>
            <color indexed="81"/>
            <rFont val="Tahoma"/>
            <family val="2"/>
          </rPr>
          <t xml:space="preserve">
The load profile for RTOU from the 2020 tool seemed way too high so using the R180 LP for now. Waiting to see if Vincent G has something</t>
        </r>
      </text>
    </comment>
  </commentList>
</comments>
</file>

<file path=xl/comments2.xml><?xml version="1.0" encoding="utf-8"?>
<comments xmlns="http://schemas.openxmlformats.org/spreadsheetml/2006/main">
  <authors>
    <author>DiBenedetto, Paul M</author>
  </authors>
  <commentList>
    <comment ref="F27" authorId="0" shapeId="0">
      <text>
        <r>
          <rPr>
            <b/>
            <sz val="9"/>
            <color indexed="81"/>
            <rFont val="Tahoma"/>
            <family val="2"/>
          </rPr>
          <t>DiBenedetto, Paul M:</t>
        </r>
        <r>
          <rPr>
            <sz val="9"/>
            <color indexed="81"/>
            <rFont val="Tahoma"/>
            <family val="2"/>
          </rPr>
          <t xml:space="preserve">
What a toyota prius gets</t>
        </r>
      </text>
    </comment>
  </commentList>
</comments>
</file>

<file path=xl/sharedStrings.xml><?xml version="1.0" encoding="utf-8"?>
<sst xmlns="http://schemas.openxmlformats.org/spreadsheetml/2006/main" count="2613" uniqueCount="415">
  <si>
    <t>Service Charge</t>
  </si>
  <si>
    <t>$/day</t>
  </si>
  <si>
    <t>Excess 250 kWh</t>
  </si>
  <si>
    <t>$/kWh</t>
  </si>
  <si>
    <t>180/D180</t>
  </si>
  <si>
    <t>Energy Charge: (per kWh)</t>
  </si>
  <si>
    <t>First 250 kWh: Standard</t>
  </si>
  <si>
    <t>June 1 - Sept 30</t>
  </si>
  <si>
    <t>Oct 1 - May 31</t>
  </si>
  <si>
    <t>Service Charge: Standard Rate</t>
  </si>
  <si>
    <t>Time Period</t>
  </si>
  <si>
    <t>Next 150 kWh</t>
  </si>
  <si>
    <t>Excess 400 kWh</t>
  </si>
  <si>
    <t>580/D580</t>
  </si>
  <si>
    <t>M188/DM188 - Super Saver</t>
  </si>
  <si>
    <t>"Time-of-Use" and Energy Storage Rates</t>
  </si>
  <si>
    <t>Off-Peak - 8 pm - 10 am; Sat/Sun</t>
  </si>
  <si>
    <t>First 125 kWh</t>
  </si>
  <si>
    <t>Excess 125 kWh</t>
  </si>
  <si>
    <t>Peak - 10 am - 8 pm Weekdays</t>
  </si>
  <si>
    <t>Period 1</t>
  </si>
  <si>
    <t>Period 2</t>
  </si>
  <si>
    <t>Period 3</t>
  </si>
  <si>
    <t>Period 4</t>
  </si>
  <si>
    <t>188/D188</t>
  </si>
  <si>
    <t>Meter Charge: Standard Rate</t>
  </si>
  <si>
    <t>Residential Electric Rate Pricing - Delivery &amp; System Charges</t>
  </si>
  <si>
    <t>Month</t>
  </si>
  <si>
    <t>January</t>
  </si>
  <si>
    <t>February</t>
  </si>
  <si>
    <t>March</t>
  </si>
  <si>
    <t>May</t>
  </si>
  <si>
    <t>June</t>
  </si>
  <si>
    <t>July</t>
  </si>
  <si>
    <t>August</t>
  </si>
  <si>
    <t>September</t>
  </si>
  <si>
    <t>October</t>
  </si>
  <si>
    <t>November</t>
  </si>
  <si>
    <t>December</t>
  </si>
  <si>
    <t>Peak</t>
  </si>
  <si>
    <t>Taxes &amp; Other Charges</t>
  </si>
  <si>
    <t>Range (miles)</t>
  </si>
  <si>
    <t>Off-Peak</t>
  </si>
  <si>
    <t>Nissan Leaf</t>
  </si>
  <si>
    <t>Nissan Leaf ePlus</t>
  </si>
  <si>
    <t>Chevrolet Bolt</t>
  </si>
  <si>
    <t>Hyundai Kona EV</t>
  </si>
  <si>
    <t>BMW i3</t>
  </si>
  <si>
    <t>Jaguar I-Pace</t>
  </si>
  <si>
    <t>Tesla Model X  (Long Range)</t>
  </si>
  <si>
    <t>Tesla Model 3  (Long Range)</t>
  </si>
  <si>
    <t>Tesla Model 3 (Performance)</t>
  </si>
  <si>
    <t>Audi eTron</t>
  </si>
  <si>
    <t>Element of Bill</t>
  </si>
  <si>
    <t>Component of Bill</t>
  </si>
  <si>
    <t>Rates</t>
  </si>
  <si>
    <t>RDM</t>
  </si>
  <si>
    <t xml:space="preserve">Revenue Decoupling </t>
  </si>
  <si>
    <t>DSA</t>
  </si>
  <si>
    <t xml:space="preserve">Delivery Service Adjustment </t>
  </si>
  <si>
    <t>LIC</t>
  </si>
  <si>
    <r>
      <t xml:space="preserve">LIC Factor @ .0038 
</t>
    </r>
    <r>
      <rPr>
        <i/>
        <sz val="12"/>
        <rFont val="Arial"/>
        <family val="2"/>
      </rPr>
      <t>(LIC Bill Credit Tariff Leaf 310 $.0430 minus -$.0392 = .0038)</t>
    </r>
  </si>
  <si>
    <t>DER</t>
  </si>
  <si>
    <t xml:space="preserve">E&amp;R (DER) </t>
  </si>
  <si>
    <t xml:space="preserve">Shoreham Commodity </t>
  </si>
  <si>
    <t xml:space="preserve">Shoreham Delivery </t>
  </si>
  <si>
    <t>Shoreham SPTS (Suffolk County Only)</t>
  </si>
  <si>
    <t>Supply</t>
  </si>
  <si>
    <t xml:space="preserve">NYSA Commodity </t>
  </si>
  <si>
    <t>Delivery</t>
  </si>
  <si>
    <t xml:space="preserve">NYSA Delivery  </t>
  </si>
  <si>
    <t>Rev Tax Commodity (PILOTS)</t>
  </si>
  <si>
    <t>Rev Tax Delivery  (PILOTS)</t>
  </si>
  <si>
    <t>Sales Tax (Suffolk County Only)</t>
  </si>
  <si>
    <t>Winter</t>
  </si>
  <si>
    <t>Summer</t>
  </si>
  <si>
    <t>Power Supply Charge (PSC)</t>
  </si>
  <si>
    <t>https://www.psegliny.com/aboutpseglongisland/ratesandtariffs/rateinformation</t>
  </si>
  <si>
    <t>Power Supply Charge</t>
  </si>
  <si>
    <t>Jan</t>
  </si>
  <si>
    <t>Feb</t>
  </si>
  <si>
    <t>Mar</t>
  </si>
  <si>
    <t>Apr</t>
  </si>
  <si>
    <t>Jun</t>
  </si>
  <si>
    <t>Aug</t>
  </si>
  <si>
    <t>Sept</t>
  </si>
  <si>
    <t>Oct</t>
  </si>
  <si>
    <t>Nov</t>
  </si>
  <si>
    <t>Dec</t>
  </si>
  <si>
    <t>Hours in a Day</t>
  </si>
  <si>
    <t># Days</t>
  </si>
  <si>
    <t>Total</t>
  </si>
  <si>
    <t>Jan 1 - May 31</t>
  </si>
  <si>
    <t># Hrs</t>
  </si>
  <si>
    <t>Cummulative Hrs</t>
  </si>
  <si>
    <t>Total kWh</t>
  </si>
  <si>
    <t>Energy Charge</t>
  </si>
  <si>
    <t>LI Choice Factor</t>
  </si>
  <si>
    <t>Total Taxes &amp; Other Charges</t>
  </si>
  <si>
    <t>Jul</t>
  </si>
  <si>
    <t>Sep</t>
  </si>
  <si>
    <t>Energy Consumption (Wh/mile)</t>
  </si>
  <si>
    <t>Hyundai Ioniq Electric</t>
  </si>
  <si>
    <t>Commercial Taxes</t>
  </si>
  <si>
    <t>Residential Taxes</t>
  </si>
  <si>
    <t>kWh</t>
  </si>
  <si>
    <t>AKA Fuel Economy (MPGe)</t>
  </si>
  <si>
    <t>Rate 180/D180</t>
  </si>
  <si>
    <t>Rate 580/D580</t>
  </si>
  <si>
    <t>Rate 181</t>
  </si>
  <si>
    <t>Rate 182</t>
  </si>
  <si>
    <t>Rate 184</t>
  </si>
  <si>
    <t>Rate 188/D188</t>
  </si>
  <si>
    <t>Rate M188/DM188 - Super Saver</t>
  </si>
  <si>
    <t>Total Energy
kWh</t>
  </si>
  <si>
    <t>Tesla Model 3  (Standard Range Plus)</t>
  </si>
  <si>
    <t>April</t>
  </si>
  <si>
    <t>Energy Usage</t>
  </si>
  <si>
    <t>First 250 kWh</t>
  </si>
  <si>
    <t>Excess 250</t>
  </si>
  <si>
    <t>Additional Energy Required</t>
  </si>
  <si>
    <t>Rate Code</t>
  </si>
  <si>
    <t>Annual Cost of Charging an EV</t>
  </si>
  <si>
    <t>Avg Fuel Tank (Gal)</t>
  </si>
  <si>
    <t>Annual Miles</t>
  </si>
  <si>
    <t>Before EV</t>
  </si>
  <si>
    <t>With EV</t>
  </si>
  <si>
    <t>Time-Of-Use Rates</t>
  </si>
  <si>
    <t>Annual Cost, $</t>
  </si>
  <si>
    <t>Annaul Electric Bill Before EV</t>
  </si>
  <si>
    <t>Annual Electric Bill After EV</t>
  </si>
  <si>
    <t>Annual Mileage</t>
  </si>
  <si>
    <t>Gas Car Range</t>
  </si>
  <si>
    <t># of Fill Ups</t>
  </si>
  <si>
    <t>Cost Per Fill Up</t>
  </si>
  <si>
    <t>LONG</t>
  </si>
  <si>
    <t>ISLAND</t>
  </si>
  <si>
    <t>Number of Charges</t>
  </si>
  <si>
    <t>*This is based on the car chosen in 'Online' tab*</t>
  </si>
  <si>
    <t>1) Select an EV</t>
  </si>
  <si>
    <t>Background Calculations</t>
  </si>
  <si>
    <t>Energy Charge Costs</t>
  </si>
  <si>
    <t>480/481</t>
  </si>
  <si>
    <t>Midnight - 7 am</t>
  </si>
  <si>
    <t>10 pm - 10 am</t>
  </si>
  <si>
    <t>Service Charge:</t>
  </si>
  <si>
    <t>480/481 - Energy Storage</t>
  </si>
  <si>
    <t>181
Off-Peak</t>
  </si>
  <si>
    <t>181
Peak</t>
  </si>
  <si>
    <t>182
Off-Peak</t>
  </si>
  <si>
    <t>182
Peak</t>
  </si>
  <si>
    <t>184
Off-Peak</t>
  </si>
  <si>
    <t>184
Peak</t>
  </si>
  <si>
    <t>188/D188
Off-Peak</t>
  </si>
  <si>
    <t>188/D188
Peak</t>
  </si>
  <si>
    <r>
      <t xml:space="preserve">Off-Peak - </t>
    </r>
    <r>
      <rPr>
        <sz val="11"/>
        <color theme="1"/>
        <rFont val="Calibri"/>
        <family val="2"/>
        <scheme val="minor"/>
      </rPr>
      <t>(Energy Charge: Per kWh)</t>
    </r>
  </si>
  <si>
    <t>8 pm - 10 am ; Saturday/Sunday</t>
  </si>
  <si>
    <r>
      <t xml:space="preserve">Peak - </t>
    </r>
    <r>
      <rPr>
        <sz val="11"/>
        <color theme="1"/>
        <rFont val="Calibri"/>
        <family val="2"/>
        <scheme val="minor"/>
      </rPr>
      <t>(Energy Charge: Per kWh)</t>
    </r>
  </si>
  <si>
    <t>10 am - 8 pm Weekdays</t>
  </si>
  <si>
    <t>2 pm - 7 pm Weekdays</t>
  </si>
  <si>
    <t>Super Savers
M188/DM188
Off-Peak</t>
  </si>
  <si>
    <t>Super Savers
M188/DM188
Peak</t>
  </si>
  <si>
    <t>480/481
Off-Peak</t>
  </si>
  <si>
    <t>480/481
Peak</t>
  </si>
  <si>
    <t>County</t>
  </si>
  <si>
    <t>Suffolk</t>
  </si>
  <si>
    <t>Rate 480/481 (Energy Storage)</t>
  </si>
  <si>
    <t>Monthly Total
(Suffolk)</t>
  </si>
  <si>
    <t>Monthly Total
(Nassau)</t>
  </si>
  <si>
    <t>Annual Costs, $</t>
  </si>
  <si>
    <t>Note - 188/D188 assumes 1 meter at household. Could have more if they have DER</t>
  </si>
  <si>
    <t>180/D180 - General Use</t>
  </si>
  <si>
    <t>580/D580 - Water Heating</t>
  </si>
  <si>
    <t>Cost per charge (EV)</t>
  </si>
  <si>
    <t>Cost per fill up (ICE)</t>
  </si>
  <si>
    <t>Total Energy Consumed (kWh)</t>
  </si>
  <si>
    <t>Cost Breakdown Before EV</t>
  </si>
  <si>
    <t>Cost Breakdown with EV</t>
  </si>
  <si>
    <t>Not completed</t>
  </si>
  <si>
    <t>Date</t>
  </si>
  <si>
    <t>hour1</t>
  </si>
  <si>
    <t>hour2</t>
  </si>
  <si>
    <t>hour3</t>
  </si>
  <si>
    <t>hour4</t>
  </si>
  <si>
    <t>hour5</t>
  </si>
  <si>
    <t>hour6</t>
  </si>
  <si>
    <t>hour7</t>
  </si>
  <si>
    <t>hour8</t>
  </si>
  <si>
    <t>hour9</t>
  </si>
  <si>
    <t>hour10</t>
  </si>
  <si>
    <t>hour11</t>
  </si>
  <si>
    <t>hour12</t>
  </si>
  <si>
    <t>hour13</t>
  </si>
  <si>
    <t>hour14</t>
  </si>
  <si>
    <t>hour15</t>
  </si>
  <si>
    <t>hour16</t>
  </si>
  <si>
    <t>hour17</t>
  </si>
  <si>
    <t>hour18</t>
  </si>
  <si>
    <t>hour19</t>
  </si>
  <si>
    <t>hour20</t>
  </si>
  <si>
    <t>hour21</t>
  </si>
  <si>
    <t>hour22</t>
  </si>
  <si>
    <t>hour23</t>
  </si>
  <si>
    <t>hour24</t>
  </si>
  <si>
    <t>*Don’t Delete*</t>
  </si>
  <si>
    <t>Daily Energy Consumption (kwh)</t>
  </si>
  <si>
    <t>R180 - General Use</t>
  </si>
  <si>
    <t>Energy Consumption (kWh)</t>
  </si>
  <si>
    <t>R330/550/880 - Heating/Water/Both</t>
  </si>
  <si>
    <t>Time Of Use</t>
  </si>
  <si>
    <t>181/182/184/188</t>
  </si>
  <si>
    <t>M188</t>
  </si>
  <si>
    <t>7 pm - 2pm and Sat/Sun</t>
  </si>
  <si>
    <t>1 = Monday</t>
  </si>
  <si>
    <t>7 = Sunday</t>
  </si>
  <si>
    <t>Day of the Week</t>
  </si>
  <si>
    <t>The profiles are hour ending and in local time</t>
  </si>
  <si>
    <t>8 pm - 10 am Weekday</t>
  </si>
  <si>
    <t>Saturday/Sunday</t>
  </si>
  <si>
    <t>Review times</t>
  </si>
  <si>
    <t>Refers to tab:</t>
  </si>
  <si>
    <t>R180</t>
  </si>
  <si>
    <t>RTOU</t>
  </si>
  <si>
    <t>per month bill</t>
  </si>
  <si>
    <t>LIC
Summer</t>
  </si>
  <si>
    <t>LIC
Winter</t>
  </si>
  <si>
    <t>LIC Factor @ .0038 
(LIC Bill Credit Tariff Leaf 310 $.0430 minus -$.0392 = .0038)</t>
  </si>
  <si>
    <t>Porsche Taycan Turbo</t>
  </si>
  <si>
    <t>Battery Size (kWh)</t>
  </si>
  <si>
    <t>Battery Electric Vehicle</t>
  </si>
  <si>
    <t>Shoreham SPTS
 (Suffolk County Only)</t>
  </si>
  <si>
    <t>October 1 - Dec 31</t>
  </si>
  <si>
    <t>Weekly Commute</t>
  </si>
  <si>
    <t># weeks</t>
  </si>
  <si>
    <t>Mileage</t>
  </si>
  <si>
    <t># of fill up's</t>
  </si>
  <si>
    <t>Tesla Model Y (Long Range)</t>
  </si>
  <si>
    <t>Mini Cooper SE</t>
  </si>
  <si>
    <t>Background Info</t>
  </si>
  <si>
    <t>Chevrolet Bolt EUV</t>
  </si>
  <si>
    <t>Volvo XC40 Recharge</t>
  </si>
  <si>
    <t>Rivian R1T</t>
  </si>
  <si>
    <t>Rivian R1T (Long Range)</t>
  </si>
  <si>
    <t>Effective January 1, 2021</t>
  </si>
  <si>
    <t>R190</t>
  </si>
  <si>
    <t>Super Off Peak</t>
  </si>
  <si>
    <t>10 pm - 6 am every day</t>
  </si>
  <si>
    <t>Off Peak</t>
  </si>
  <si>
    <t>4 pm - 7 pm weekdays</t>
  </si>
  <si>
    <t>all other</t>
  </si>
  <si>
    <t>R191</t>
  </si>
  <si>
    <t>11 pm - 7 am every day</t>
  </si>
  <si>
    <t>4 pm - 8 pm weekdays</t>
  </si>
  <si>
    <t>R192</t>
  </si>
  <si>
    <t>R193</t>
  </si>
  <si>
    <t>3 pm - 7 pm weekdays</t>
  </si>
  <si>
    <t>Night</t>
  </si>
  <si>
    <t>Day</t>
  </si>
  <si>
    <t>11 pm - 6 am every day</t>
  </si>
  <si>
    <t>6 am - 11 pm every day</t>
  </si>
  <si>
    <t>190: Residential, TOU, Short Peak 3 hour</t>
  </si>
  <si>
    <t>Oct 1 - Nov 30
April 1 - May 31</t>
  </si>
  <si>
    <t>Dec 1 - March 31</t>
  </si>
  <si>
    <t>Daily Service Charge: (Per Day)</t>
  </si>
  <si>
    <t>Super Off-Peak - 10 pm - 6 am Everyday</t>
  </si>
  <si>
    <t>Delivery Charge: per kWh</t>
  </si>
  <si>
    <t>Off-Peak - All hours outside of SOP &amp; Peak hours</t>
  </si>
  <si>
    <t>PSC equal to monthly published rate</t>
  </si>
  <si>
    <t>Peak - 4 pm - 7 pm weekdays (except fed holidays)</t>
  </si>
  <si>
    <t>PSC 60% of monthly published rate</t>
  </si>
  <si>
    <t>191: Residential, TOU, Late Peak 4 hour</t>
  </si>
  <si>
    <t>192: Residential, TOU, Early Peak 4 hour</t>
  </si>
  <si>
    <t>193: Residential, TOU, Overnight</t>
  </si>
  <si>
    <t>Super Off-Peak - 11 pm - 7 am Everyday</t>
  </si>
  <si>
    <t>Peak - 3 pm - 7 pm weekdays (except fed holidays)</t>
  </si>
  <si>
    <t>Night - 11 pm - 6 am Everyday</t>
  </si>
  <si>
    <t>Super Off-Peak</t>
  </si>
  <si>
    <t>Tesla Model X (Plaid)</t>
  </si>
  <si>
    <t>190 Super Off Peak</t>
  </si>
  <si>
    <t>190 Off Peak</t>
  </si>
  <si>
    <t>190 Peak</t>
  </si>
  <si>
    <t>191 Super Off Peak</t>
  </si>
  <si>
    <t>191 Off Peak</t>
  </si>
  <si>
    <t>191 Peak</t>
  </si>
  <si>
    <t>192 Super Off Peak</t>
  </si>
  <si>
    <t>192 Off Peak</t>
  </si>
  <si>
    <t>192 Peak</t>
  </si>
  <si>
    <t>193 Night</t>
  </si>
  <si>
    <t>193 Day</t>
  </si>
  <si>
    <t>When adding the additional kWh for the EV charging, assume its done during Super Off Peak (Night for 193) since that is the cheapest &amp; typically at night</t>
  </si>
  <si>
    <t>Ford F-150 Lightning Base</t>
  </si>
  <si>
    <t>EPA Estimated Range (Miles)</t>
  </si>
  <si>
    <t>This is using the R180 Load Profile. Not very accurate, would need to f/u with Vincent G</t>
  </si>
  <si>
    <t>Ford F-150 Lightning (Long Range)</t>
  </si>
  <si>
    <t>Ford Mustang Mach-E AWD (Long Range)</t>
  </si>
  <si>
    <t>Ford Mustang Mach-E RWD (Long Range)</t>
  </si>
  <si>
    <t>Ford Mustang Mach-E GT AWD (Long Range)</t>
  </si>
  <si>
    <t>Ford Mustang Mach-E AWD (Standard Range)</t>
  </si>
  <si>
    <t>Ford Mustang Mach-E RWD (Standard Range)</t>
  </si>
  <si>
    <t>GMC Hummer</t>
  </si>
  <si>
    <t>Delivery Energy Charge</t>
  </si>
  <si>
    <t>Estimated Annual Savings</t>
  </si>
  <si>
    <t>Miles/kWh</t>
  </si>
  <si>
    <t>Hyundai Ioniq 5 (RWD)</t>
  </si>
  <si>
    <t>Hyundai Ioniq 5 (AWD)</t>
  </si>
  <si>
    <t>2) On average, how many miles do you drive annually?</t>
  </si>
  <si>
    <t>Previously I had it so that the user would enter how many miles they drove a week, but it was recommended to have it be annual mileage. The calculations on the left leverage the annual mileage so this is dividing annual miles / 52</t>
  </si>
  <si>
    <t>Incremental Costs</t>
  </si>
  <si>
    <t>General Residential Rate</t>
  </si>
  <si>
    <t>4) Which county do you reside in?</t>
  </si>
  <si>
    <t>Nothing from Columns G to L would be shown to the customer</t>
  </si>
  <si>
    <t>Sedan/Wagon</t>
  </si>
  <si>
    <t>Crossover</t>
  </si>
  <si>
    <t>SUV</t>
  </si>
  <si>
    <t>Minivan/Van</t>
  </si>
  <si>
    <t>Pickup</t>
  </si>
  <si>
    <t>MPG</t>
  </si>
  <si>
    <t>Hybrid/Plug-In Hybrid</t>
  </si>
  <si>
    <t>Don't Delete Anything!</t>
  </si>
  <si>
    <t>Vehicle Type</t>
  </si>
  <si>
    <t>Residential Time of Use Rate</t>
  </si>
  <si>
    <t>Tesla Model S (Plaid)</t>
  </si>
  <si>
    <t>Audi Q4 40 e-tron (RWD)</t>
  </si>
  <si>
    <t>Audi Q4 50 e-tron (AWD)</t>
  </si>
  <si>
    <t>Kia Niro</t>
  </si>
  <si>
    <t>Lucid Air Dream Edition Performance</t>
  </si>
  <si>
    <t>Lucid Air Dream Edition Range</t>
  </si>
  <si>
    <t>Lucid Air Grand Touring</t>
  </si>
  <si>
    <t>Mazda MX-30</t>
  </si>
  <si>
    <t>Mercedes EQS 450+ (RWD)</t>
  </si>
  <si>
    <t>Polestar 2 (AWD)</t>
  </si>
  <si>
    <t>Polestar 2 (FWD)</t>
  </si>
  <si>
    <t>Rivian R1S</t>
  </si>
  <si>
    <t>Volkswagon ID.4 Pro (RWD)</t>
  </si>
  <si>
    <t>Volkswagon ID.4 Pro S (RWD)</t>
  </si>
  <si>
    <t>Volkswagon ID.4 Pro (AWD)</t>
  </si>
  <si>
    <t>Volkswagon ID.4 Pro S (AWD)</t>
  </si>
  <si>
    <t xml:space="preserve">  PSEG</t>
  </si>
  <si>
    <t>Monthly Total
(Queens/Nassau)</t>
  </si>
  <si>
    <t>Queens/Nassau</t>
  </si>
  <si>
    <t>Based on 2022 PSC</t>
  </si>
  <si>
    <t>Tesla Model Y (Performance)</t>
  </si>
  <si>
    <t>Nissan Aryia Venture+ (FWD)</t>
  </si>
  <si>
    <t>Nissan Aryia Evolve+ (FWD)</t>
  </si>
  <si>
    <t>Nissan Aryia Premiere (FWD)</t>
  </si>
  <si>
    <t>Residential</t>
  </si>
  <si>
    <t>190 - Short Peak</t>
  </si>
  <si>
    <t>191 - Late Peak</t>
  </si>
  <si>
    <t>192 - Early Peak</t>
  </si>
  <si>
    <t>193 - Overnight</t>
  </si>
  <si>
    <t>Chevrolet Silverado EV</t>
  </si>
  <si>
    <t>Subaru Soltera (Premium Trim)</t>
  </si>
  <si>
    <t>Subaru Soltera (Limited/Touring Trim)</t>
  </si>
  <si>
    <t>Toyota bZ4X (XLE FWD)</t>
  </si>
  <si>
    <t>Toyota bZ4X (XLE AWD)</t>
  </si>
  <si>
    <t>Toyota bZ4X (Limited AWD)</t>
  </si>
  <si>
    <t>Toyota bZ4X (Limited FWD)</t>
  </si>
  <si>
    <t>These hardcoded numbers came from (DPS) TOU Rate Calc 11-05-21-2022.xlsx which came from Joe Trainor</t>
  </si>
  <si>
    <t>Efficiency</t>
  </si>
  <si>
    <t>Custom</t>
  </si>
  <si>
    <t>$/mile
(EV)</t>
  </si>
  <si>
    <t>$/mile
(ICE)</t>
  </si>
  <si>
    <t>Cost of fuel ($/Gal)</t>
  </si>
  <si>
    <t>ICE : Internal Combustion Engine (i.e. Gas &amp; Diesel Cars/Trucks)</t>
  </si>
  <si>
    <t>Annual Cost of Filling up an ICE Vehicle</t>
  </si>
  <si>
    <t>3) What type of ICE Vehicle do you drive now and how much do you pay for fuel?</t>
  </si>
  <si>
    <t>Average Gas Mileage (MPG)</t>
  </si>
  <si>
    <t>If you know your Average MPG, please enter it below</t>
  </si>
  <si>
    <t>Key Legend</t>
  </si>
  <si>
    <t>Input</t>
  </si>
  <si>
    <t>Calculation/Output</t>
  </si>
  <si>
    <t>Cadillac Lyric</t>
  </si>
  <si>
    <t>Genesis GV60 (Advanced)</t>
  </si>
  <si>
    <t>Genesis GV60 (Performance)</t>
  </si>
  <si>
    <t>Select the Electric Vehicle</t>
  </si>
  <si>
    <r>
      <rPr>
        <i/>
        <u/>
        <sz val="9"/>
        <color rgb="FFFF0000"/>
        <rFont val="Calibri"/>
        <family val="2"/>
        <scheme val="minor"/>
      </rPr>
      <t>Note:</t>
    </r>
    <r>
      <rPr>
        <i/>
        <sz val="9"/>
        <color rgb="FFFF0000"/>
        <rFont val="Calibri"/>
        <family val="2"/>
        <scheme val="minor"/>
      </rPr>
      <t xml:space="preserve"> 
- This information is an estimate of your electricity costs based on the information provided and general assumptions. The purpose of the information is to help guide you in preliminary planning for your EV. Actual totals may vary. 
- Most residential customers are on General Residential Rates.
- Residential Time-of-Use (TOU) Rate is the average of the 4 TOU rates shown on the right-hand side.
- All EV charging is assumed to be done with a Level 2 charger during off-peak period for Time-Of-Use customers for increased savings. There are different time of use rates and depending on which Rate you select, will have varying off-peak hours. You may incur higher charges if you charge during the peak period(s).
</t>
    </r>
  </si>
  <si>
    <r>
      <rPr>
        <sz val="11"/>
        <rFont val="Calibri"/>
        <family val="2"/>
        <scheme val="minor"/>
      </rPr>
      <t xml:space="preserve">For any questions or general feedback, we welcome you to reach out to </t>
    </r>
    <r>
      <rPr>
        <u/>
        <sz val="11"/>
        <color theme="10"/>
        <rFont val="Calibri"/>
        <family val="2"/>
        <scheme val="minor"/>
      </rPr>
      <t>PSEGLongIslandEVli@pseg.com</t>
    </r>
  </si>
  <si>
    <t>BMW i4 eDrive40 (RWD)</t>
  </si>
  <si>
    <t>BMW i4 M50 (AWD)</t>
  </si>
  <si>
    <t>BMW iX xDrive 50</t>
  </si>
  <si>
    <t>BMW iX M60</t>
  </si>
  <si>
    <t>Mercedes EQB 300 4MATIC</t>
  </si>
  <si>
    <t>Mercedes EQB 350 4MATIC</t>
  </si>
  <si>
    <t>Tesla Model S (Long Range)</t>
  </si>
  <si>
    <t>Volvo C40 Recharge</t>
  </si>
  <si>
    <t>Based on 2023 PSC</t>
  </si>
  <si>
    <t>PSC equal to 201.68% of monthly published rate</t>
  </si>
  <si>
    <t>PSC equal to 172.14% of monthly published rate</t>
  </si>
  <si>
    <t>PSC equal to 178.30% of monthly published rate</t>
  </si>
  <si>
    <t>PSC equal to 111.95% of monthly published rate</t>
  </si>
  <si>
    <t>Audi e-tron Sportback</t>
  </si>
  <si>
    <t>Audi e-tron GT</t>
  </si>
  <si>
    <t>BMW i7</t>
  </si>
  <si>
    <t>Genesis Electrified G80</t>
  </si>
  <si>
    <t>Mercedes EQS 450 4MATIC</t>
  </si>
  <si>
    <t>Volkswagon ID.4 Entry-Level</t>
  </si>
  <si>
    <t>KIA EV6 Wind (RWD)</t>
  </si>
  <si>
    <t>KIA EV6 Wind (e-AWD)</t>
  </si>
  <si>
    <t>KIA EV6 GT-Line (RWD)</t>
  </si>
  <si>
    <t>KIA EV6 GT-Line (AWD)</t>
  </si>
  <si>
    <t>KIA EV6 GT (e-AWD)</t>
  </si>
  <si>
    <t>Fisker Ocean (AWD)</t>
  </si>
  <si>
    <t>Fisker Ocean (FWD)</t>
  </si>
  <si>
    <t>Telsa Model Y</t>
  </si>
  <si>
    <t>Nissan Aryia Engage (FWD)</t>
  </si>
  <si>
    <t>Nissan Aryia Empower+ (FWD)</t>
  </si>
  <si>
    <t>Nissan Aryia Engage (AWD)</t>
  </si>
  <si>
    <t>Nissan Aryia Engage+ (AWD)</t>
  </si>
  <si>
    <t>Nissan Aryia Evolve+ (AWD)</t>
  </si>
  <si>
    <t>Nissan Aryia Platinum+ (AWD)</t>
  </si>
  <si>
    <t>Vinfast VF 6 Eco</t>
  </si>
  <si>
    <t>Vinfast VF 6 Plus</t>
  </si>
  <si>
    <t>Vinfast VF 7 Eco</t>
  </si>
  <si>
    <t>Vinfast VF 7 Plus</t>
  </si>
  <si>
    <r>
      <t xml:space="preserve">Version: July 2023 </t>
    </r>
    <r>
      <rPr>
        <i/>
        <sz val="8"/>
        <color theme="1"/>
        <rFont val="Calibri"/>
        <family val="2"/>
        <scheme val="minor"/>
      </rPr>
      <t>This model is updated on a monthly basis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</si>
</sst>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quot;$&quot;* #,##0.00_);_(&quot;$&quot;* \(#,##0.00\);_(&quot;$&quot;* &quot;-&quot;??_);_(@_)"/>
    <numFmt numFmtId="43" formatCode="_(* #,##0.00_);_(* \(#,##0.00\);_(* &quot;-&quot;??_);_(@_)"/>
    <numFmt numFmtId="164" formatCode="_(&quot;$&quot;* #,##0.0000_);_(&quot;$&quot;* \(#,##0.0000\);_(&quot;$&quot;* &quot;-&quot;??_);_(@_)"/>
    <numFmt numFmtId="165" formatCode="_(&quot;$&quot;* #,##0.000000_);_(&quot;$&quot;* \(#,##0.000000\);_(&quot;$&quot;* &quot;-&quot;??_);_(@_)"/>
    <numFmt numFmtId="166" formatCode="0.0000"/>
    <numFmt numFmtId="167" formatCode="_(&quot;$&quot;* #,##0.000_);_(&quot;$&quot;* \(#,##0.000\);_(&quot;$&quot;* &quot;-&quot;??_);_(@_)"/>
    <numFmt numFmtId="168" formatCode="0.0000%"/>
    <numFmt numFmtId="169" formatCode="_(&quot;$&quot;* #,##0.0_);_(&quot;$&quot;* \(#,##0.0\);_(&quot;$&quot;* &quot;-&quot;??_);_(@_)"/>
    <numFmt numFmtId="170" formatCode="0.0"/>
    <numFmt numFmtId="171" formatCode="&quot;$&quot;#,##0.00"/>
    <numFmt numFmtId="172" formatCode="[$-F400]h:mm:ss\ AM/PM"/>
    <numFmt numFmtId="173" formatCode="_(&quot;$&quot;* #,##0.00000_);_(&quot;$&quot;* \(#,##0.00000\);_(&quot;$&quot;* &quot;-&quot;??_);_(@_)"/>
  </numFmts>
  <fonts count="62" x14ac:knownFonts="1">
    <font>
      <sz val="11"/>
      <color theme="1"/>
      <name val="Calibri"/>
      <family val="2"/>
      <scheme val="minor"/>
    </font>
    <font>
      <b/>
      <sz val="11"/>
      <color theme="1"/>
      <name val="Calibri"/>
      <family val="2"/>
      <scheme val="minor"/>
    </font>
    <font>
      <sz val="11"/>
      <color theme="1"/>
      <name val="Calibri"/>
      <family val="2"/>
      <scheme val="minor"/>
    </font>
    <font>
      <b/>
      <sz val="15"/>
      <color theme="3"/>
      <name val="Calibri"/>
      <family val="2"/>
      <scheme val="minor"/>
    </font>
    <font>
      <b/>
      <sz val="11"/>
      <color theme="0"/>
      <name val="Calibri"/>
      <family val="2"/>
      <scheme val="minor"/>
    </font>
    <font>
      <b/>
      <sz val="14"/>
      <color theme="0"/>
      <name val="Calibri"/>
      <family val="2"/>
      <scheme val="minor"/>
    </font>
    <font>
      <sz val="9"/>
      <color indexed="81"/>
      <name val="Tahoma"/>
      <family val="2"/>
    </font>
    <font>
      <b/>
      <sz val="9"/>
      <color indexed="81"/>
      <name val="Tahoma"/>
      <family val="2"/>
    </font>
    <font>
      <sz val="11"/>
      <color rgb="FFFF0000"/>
      <name val="Calibri"/>
      <family val="2"/>
      <scheme val="minor"/>
    </font>
    <font>
      <sz val="12"/>
      <name val="Arial"/>
      <family val="2"/>
    </font>
    <font>
      <b/>
      <sz val="12"/>
      <name val="Arial"/>
      <family val="2"/>
    </font>
    <font>
      <sz val="10"/>
      <color rgb="FF000000"/>
      <name val="Arial"/>
      <family val="2"/>
    </font>
    <font>
      <i/>
      <sz val="12"/>
      <name val="Arial"/>
      <family val="2"/>
    </font>
    <font>
      <sz val="10"/>
      <name val="Arial"/>
      <family val="2"/>
    </font>
    <font>
      <u/>
      <sz val="10"/>
      <color theme="10"/>
      <name val="Arial"/>
      <family val="2"/>
    </font>
    <font>
      <b/>
      <sz val="10"/>
      <color rgb="FF000000"/>
      <name val="Arial"/>
      <family val="2"/>
    </font>
    <font>
      <b/>
      <sz val="12"/>
      <color rgb="FF000000"/>
      <name val="Arial"/>
      <family val="2"/>
    </font>
    <font>
      <b/>
      <sz val="10"/>
      <color theme="0"/>
      <name val="Arial"/>
      <family val="2"/>
    </font>
    <font>
      <i/>
      <sz val="9"/>
      <color rgb="FFFF0000"/>
      <name val="Arial"/>
      <family val="2"/>
    </font>
    <font>
      <sz val="10"/>
      <color rgb="FF000000"/>
      <name val="Arial"/>
      <family val="2"/>
    </font>
    <font>
      <sz val="10"/>
      <color rgb="FFFF0000"/>
      <name val="Arial"/>
      <family val="2"/>
    </font>
    <font>
      <sz val="10"/>
      <color rgb="FF000000"/>
      <name val="Century Gothic"/>
      <family val="2"/>
    </font>
    <font>
      <b/>
      <sz val="10"/>
      <name val="Arial"/>
      <family val="2"/>
    </font>
    <font>
      <b/>
      <sz val="10"/>
      <color rgb="FF000000"/>
      <name val="Century Gothic"/>
      <family val="2"/>
    </font>
    <font>
      <b/>
      <i/>
      <sz val="8"/>
      <color rgb="FFFF0000"/>
      <name val="Arial"/>
      <family val="2"/>
    </font>
    <font>
      <b/>
      <sz val="11"/>
      <color rgb="FF000000"/>
      <name val="Arial"/>
      <family val="2"/>
    </font>
    <font>
      <sz val="11"/>
      <color rgb="FF3F3F76"/>
      <name val="Calibri"/>
      <family val="2"/>
      <scheme val="minor"/>
    </font>
    <font>
      <b/>
      <sz val="10"/>
      <name val="Century Gothic"/>
      <family val="2"/>
    </font>
    <font>
      <i/>
      <sz val="11"/>
      <color theme="3"/>
      <name val="Calibri"/>
      <family val="2"/>
      <scheme val="minor"/>
    </font>
    <font>
      <b/>
      <sz val="26"/>
      <color theme="0"/>
      <name val="Elephant"/>
      <family val="1"/>
    </font>
    <font>
      <sz val="10"/>
      <color theme="9"/>
      <name val="Elephant"/>
      <family val="1"/>
    </font>
    <font>
      <b/>
      <sz val="11"/>
      <color rgb="FFFA7D00"/>
      <name val="Calibri"/>
      <family val="2"/>
      <scheme val="minor"/>
    </font>
    <font>
      <b/>
      <sz val="12"/>
      <color theme="1"/>
      <name val="Calibri"/>
      <family val="2"/>
      <scheme val="minor"/>
    </font>
    <font>
      <b/>
      <sz val="9"/>
      <color rgb="FFFF0000"/>
      <name val="Calibri"/>
      <family val="2"/>
      <scheme val="minor"/>
    </font>
    <font>
      <sz val="18"/>
      <color theme="3"/>
      <name val="Cambria"/>
      <family val="2"/>
      <scheme val="major"/>
    </font>
    <font>
      <b/>
      <sz val="11"/>
      <color theme="3"/>
      <name val="Calibri"/>
      <family val="2"/>
      <scheme val="minor"/>
    </font>
    <font>
      <sz val="11"/>
      <color rgb="FFFA7D00"/>
      <name val="Calibri"/>
      <family val="2"/>
      <scheme val="minor"/>
    </font>
    <font>
      <i/>
      <sz val="9"/>
      <color theme="0"/>
      <name val="Segoe Print"/>
    </font>
    <font>
      <b/>
      <sz val="12"/>
      <color theme="0"/>
      <name val="Arial"/>
      <family val="2"/>
    </font>
    <font>
      <sz val="12"/>
      <color rgb="FF000000"/>
      <name val="Arial"/>
      <family val="2"/>
    </font>
    <font>
      <i/>
      <sz val="11"/>
      <color theme="1"/>
      <name val="Calibri"/>
      <family val="2"/>
      <scheme val="minor"/>
    </font>
    <font>
      <b/>
      <sz val="12"/>
      <color theme="0"/>
      <name val="Calibri"/>
      <family val="2"/>
      <scheme val="minor"/>
    </font>
    <font>
      <b/>
      <sz val="12"/>
      <color rgb="FFFA7D00"/>
      <name val="Calibri"/>
      <family val="2"/>
      <scheme val="minor"/>
    </font>
    <font>
      <u/>
      <sz val="11"/>
      <color theme="1"/>
      <name val="Calibri"/>
      <family val="2"/>
      <scheme val="minor"/>
    </font>
    <font>
      <b/>
      <u/>
      <sz val="11"/>
      <color theme="1"/>
      <name val="Calibri"/>
      <family val="2"/>
      <scheme val="minor"/>
    </font>
    <font>
      <sz val="11"/>
      <color rgb="FF1F497D"/>
      <name val="Calibri"/>
      <family val="2"/>
      <scheme val="minor"/>
    </font>
    <font>
      <i/>
      <sz val="9"/>
      <color rgb="FFFF0000"/>
      <name val="Calibri"/>
      <family val="2"/>
      <scheme val="minor"/>
    </font>
    <font>
      <i/>
      <u/>
      <sz val="9"/>
      <color rgb="FFFF0000"/>
      <name val="Calibri"/>
      <family val="2"/>
      <scheme val="minor"/>
    </font>
    <font>
      <sz val="9"/>
      <color rgb="FFFF0000"/>
      <name val="Arial"/>
      <family val="2"/>
    </font>
    <font>
      <sz val="10"/>
      <name val="Arial"/>
      <family val="2"/>
    </font>
    <font>
      <i/>
      <sz val="11"/>
      <color rgb="FFFF0000"/>
      <name val="Calibri"/>
      <family val="2"/>
      <scheme val="minor"/>
    </font>
    <font>
      <b/>
      <sz val="9"/>
      <color theme="3"/>
      <name val="Arial"/>
      <family val="2"/>
    </font>
    <font>
      <b/>
      <sz val="11"/>
      <name val="Calibri"/>
      <family val="2"/>
      <scheme val="minor"/>
    </font>
    <font>
      <sz val="11"/>
      <name val="Calibri"/>
      <family val="2"/>
      <scheme val="minor"/>
    </font>
    <font>
      <sz val="10"/>
      <color theme="0"/>
      <name val="Arial"/>
      <family val="2"/>
    </font>
    <font>
      <i/>
      <sz val="10"/>
      <color rgb="FF3F3F76"/>
      <name val="Calibri"/>
      <family val="2"/>
      <scheme val="minor"/>
    </font>
    <font>
      <sz val="11"/>
      <color theme="0"/>
      <name val="Calibri"/>
      <family val="2"/>
      <scheme val="minor"/>
    </font>
    <font>
      <b/>
      <sz val="11"/>
      <color rgb="FF3F3F76"/>
      <name val="Calibri"/>
      <family val="2"/>
      <scheme val="minor"/>
    </font>
    <font>
      <b/>
      <sz val="14"/>
      <name val="Calibri"/>
      <family val="2"/>
      <scheme val="minor"/>
    </font>
    <font>
      <sz val="8"/>
      <color theme="1"/>
      <name val="Calibri"/>
      <family val="2"/>
      <scheme val="minor"/>
    </font>
    <font>
      <i/>
      <sz val="8"/>
      <color theme="1"/>
      <name val="Calibri"/>
      <family val="2"/>
      <scheme val="minor"/>
    </font>
    <font>
      <u/>
      <sz val="11"/>
      <color theme="10"/>
      <name val="Calibri"/>
      <family val="2"/>
      <scheme val="minor"/>
    </font>
  </fonts>
  <fills count="12">
    <fill>
      <patternFill patternType="none"/>
    </fill>
    <fill>
      <patternFill patternType="gray125"/>
    </fill>
    <fill>
      <patternFill patternType="solid">
        <fgColor theme="9"/>
        <bgColor indexed="64"/>
      </patternFill>
    </fill>
    <fill>
      <patternFill patternType="solid">
        <fgColor theme="9" tint="0.59999389629810485"/>
        <bgColor indexed="64"/>
      </patternFill>
    </fill>
    <fill>
      <patternFill patternType="solid">
        <fgColor rgb="FF002060"/>
        <bgColor indexed="64"/>
      </patternFill>
    </fill>
    <fill>
      <patternFill patternType="solid">
        <fgColor theme="4" tint="0.79998168889431442"/>
        <bgColor indexed="64"/>
      </patternFill>
    </fill>
    <fill>
      <patternFill patternType="solid">
        <fgColor theme="3"/>
        <bgColor indexed="64"/>
      </patternFill>
    </fill>
    <fill>
      <patternFill patternType="solid">
        <fgColor rgb="FFFFCC99"/>
      </patternFill>
    </fill>
    <fill>
      <patternFill patternType="solid">
        <fgColor rgb="FFF2F2F2"/>
      </patternFill>
    </fill>
    <fill>
      <patternFill patternType="solid">
        <fgColor theme="1"/>
        <bgColor indexed="64"/>
      </patternFill>
    </fill>
    <fill>
      <patternFill patternType="solid">
        <fgColor rgb="FF00B0F0"/>
        <bgColor indexed="64"/>
      </patternFill>
    </fill>
    <fill>
      <patternFill patternType="solid">
        <fgColor theme="4"/>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rgb="FF7F7F7F"/>
      </top>
      <bottom style="thin">
        <color rgb="FF7F7F7F"/>
      </bottom>
      <diagonal/>
    </border>
    <border>
      <left style="thin">
        <color indexed="64"/>
      </left>
      <right style="thin">
        <color indexed="64"/>
      </right>
      <top style="thin">
        <color rgb="FF7F7F7F"/>
      </top>
      <bottom style="thin">
        <color indexed="64"/>
      </bottom>
      <diagonal/>
    </border>
    <border>
      <left/>
      <right/>
      <top/>
      <bottom style="double">
        <color rgb="FFFF8001"/>
      </bottom>
      <diagonal/>
    </border>
    <border>
      <left style="thin">
        <color rgb="FF7F7F7F"/>
      </left>
      <right style="thin">
        <color rgb="FF7F7F7F"/>
      </right>
      <top/>
      <bottom style="thin">
        <color rgb="FF7F7F7F"/>
      </bottom>
      <diagonal/>
    </border>
    <border>
      <left/>
      <right style="thin">
        <color rgb="FF7F7F7F"/>
      </right>
      <top/>
      <bottom style="thin">
        <color rgb="FF7F7F7F"/>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rgb="FF7F7F7F"/>
      </left>
      <right/>
      <top/>
      <bottom style="thin">
        <color rgb="FF7F7F7F"/>
      </bottom>
      <diagonal/>
    </border>
    <border>
      <left style="medium">
        <color indexed="64"/>
      </left>
      <right style="medium">
        <color indexed="64"/>
      </right>
      <top style="thin">
        <color rgb="FF7F7F7F"/>
      </top>
      <bottom style="thin">
        <color rgb="FF7F7F7F"/>
      </bottom>
      <diagonal/>
    </border>
    <border>
      <left style="medium">
        <color indexed="64"/>
      </left>
      <right style="medium">
        <color indexed="64"/>
      </right>
      <top style="thin">
        <color rgb="FF7F7F7F"/>
      </top>
      <bottom style="medium">
        <color indexed="64"/>
      </bottom>
      <diagonal/>
    </border>
    <border>
      <left style="medium">
        <color indexed="64"/>
      </left>
      <right style="medium">
        <color indexed="64"/>
      </right>
      <top style="medium">
        <color indexed="64"/>
      </top>
      <bottom style="thin">
        <color rgb="FF7F7F7F"/>
      </bottom>
      <diagonal/>
    </border>
    <border>
      <left/>
      <right style="medium">
        <color indexed="64"/>
      </right>
      <top style="medium">
        <color indexed="64"/>
      </top>
      <bottom style="thin">
        <color rgb="FF7F7F7F"/>
      </bottom>
      <diagonal/>
    </border>
    <border>
      <left/>
      <right style="medium">
        <color indexed="64"/>
      </right>
      <top style="thin">
        <color rgb="FF7F7F7F"/>
      </top>
      <bottom style="thin">
        <color rgb="FF7F7F7F"/>
      </bottom>
      <diagonal/>
    </border>
    <border>
      <left/>
      <right style="medium">
        <color indexed="64"/>
      </right>
      <top style="thin">
        <color rgb="FF7F7F7F"/>
      </top>
      <bottom style="medium">
        <color indexed="64"/>
      </bottom>
      <diagonal/>
    </border>
    <border>
      <left style="medium">
        <color indexed="64"/>
      </left>
      <right/>
      <top style="medium">
        <color indexed="64"/>
      </top>
      <bottom style="double">
        <color rgb="FFFF8001"/>
      </bottom>
      <diagonal/>
    </border>
    <border>
      <left/>
      <right style="medium">
        <color indexed="64"/>
      </right>
      <top style="medium">
        <color indexed="64"/>
      </top>
      <bottom style="double">
        <color rgb="FFFF8001"/>
      </bottom>
      <diagonal/>
    </border>
    <border>
      <left style="medium">
        <color indexed="64"/>
      </left>
      <right/>
      <top/>
      <bottom style="double">
        <color rgb="FFFF8001"/>
      </bottom>
      <diagonal/>
    </border>
    <border>
      <left/>
      <right style="medium">
        <color indexed="64"/>
      </right>
      <top/>
      <bottom style="double">
        <color rgb="FFFF8001"/>
      </bottom>
      <diagonal/>
    </border>
    <border>
      <left style="medium">
        <color indexed="64"/>
      </left>
      <right style="medium">
        <color indexed="64"/>
      </right>
      <top style="medium">
        <color indexed="64"/>
      </top>
      <bottom style="double">
        <color rgb="FFFF8001"/>
      </bottom>
      <diagonal/>
    </border>
    <border>
      <left style="medium">
        <color indexed="64"/>
      </left>
      <right style="medium">
        <color indexed="64"/>
      </right>
      <top/>
      <bottom style="double">
        <color rgb="FFFF8001"/>
      </bottom>
      <diagonal/>
    </border>
    <border>
      <left/>
      <right style="thin">
        <color rgb="FF7F7F7F"/>
      </right>
      <top/>
      <bottom style="medium">
        <color indexed="64"/>
      </bottom>
      <diagonal/>
    </border>
    <border>
      <left style="thin">
        <color rgb="FF7F7F7F"/>
      </left>
      <right style="thin">
        <color rgb="FF7F7F7F"/>
      </right>
      <top/>
      <bottom style="medium">
        <color indexed="64"/>
      </bottom>
      <diagonal/>
    </border>
    <border>
      <left style="medium">
        <color indexed="64"/>
      </left>
      <right style="thin">
        <color rgb="FF7F7F7F"/>
      </right>
      <top style="medium">
        <color indexed="64"/>
      </top>
      <bottom style="thin">
        <color rgb="FF7F7F7F"/>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rgb="FF7F7F7F"/>
      </left>
      <right/>
      <top style="medium">
        <color indexed="64"/>
      </top>
      <bottom style="thin">
        <color rgb="FF7F7F7F"/>
      </bottom>
      <diagonal/>
    </border>
    <border>
      <left/>
      <right style="thin">
        <color rgb="FF7F7F7F"/>
      </right>
      <top style="medium">
        <color indexed="64"/>
      </top>
      <bottom style="thin">
        <color rgb="FF7F7F7F"/>
      </bottom>
      <diagonal/>
    </border>
    <border>
      <left/>
      <right style="thin">
        <color rgb="FF7F7F7F"/>
      </right>
      <top style="thin">
        <color rgb="FF7F7F7F"/>
      </top>
      <bottom style="thin">
        <color rgb="FF7F7F7F"/>
      </bottom>
      <diagonal/>
    </border>
    <border>
      <left/>
      <right style="thin">
        <color rgb="FF7F7F7F"/>
      </right>
      <top style="thin">
        <color rgb="FF7F7F7F"/>
      </top>
      <bottom style="medium">
        <color indexed="64"/>
      </bottom>
      <diagonal/>
    </border>
  </borders>
  <cellStyleXfs count="21">
    <xf numFmtId="0" fontId="0" fillId="0" borderId="0"/>
    <xf numFmtId="44" fontId="2" fillId="0" borderId="0" applyFont="0" applyFill="0" applyBorder="0" applyAlignment="0" applyProtection="0"/>
    <xf numFmtId="0" fontId="3" fillId="0" borderId="2" applyNumberFormat="0" applyFill="0" applyAlignment="0" applyProtection="0"/>
    <xf numFmtId="0" fontId="9" fillId="0" borderId="0"/>
    <xf numFmtId="9" fontId="11" fillId="0" borderId="0" applyFont="0" applyFill="0" applyBorder="0" applyAlignment="0" applyProtection="0"/>
    <xf numFmtId="44" fontId="9" fillId="0" borderId="0" applyFont="0" applyFill="0" applyBorder="0" applyAlignment="0" applyProtection="0"/>
    <xf numFmtId="43" fontId="11" fillId="0" borderId="0" applyFont="0" applyFill="0" applyBorder="0" applyAlignment="0" applyProtection="0"/>
    <xf numFmtId="9" fontId="13" fillId="0" borderId="0" applyFont="0" applyFill="0" applyBorder="0" applyAlignment="0" applyProtection="0"/>
    <xf numFmtId="0" fontId="11" fillId="0" borderId="0"/>
    <xf numFmtId="0" fontId="14" fillId="0" borderId="0" applyNumberFormat="0" applyFill="0" applyBorder="0" applyAlignment="0" applyProtection="0"/>
    <xf numFmtId="44" fontId="11" fillId="0" borderId="0" applyFont="0" applyFill="0" applyBorder="0" applyAlignment="0" applyProtection="0"/>
    <xf numFmtId="0" fontId="19" fillId="0" borderId="0"/>
    <xf numFmtId="0" fontId="26" fillId="7" borderId="55" applyNumberFormat="0" applyAlignment="0" applyProtection="0"/>
    <xf numFmtId="0" fontId="31" fillId="8" borderId="55"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60" applyNumberFormat="0" applyFill="0" applyAlignment="0" applyProtection="0"/>
    <xf numFmtId="0" fontId="49" fillId="0" borderId="0"/>
    <xf numFmtId="43" fontId="2" fillId="0" borderId="0" applyFont="0" applyFill="0" applyBorder="0" applyAlignment="0" applyProtection="0"/>
    <xf numFmtId="0" fontId="11" fillId="0" borderId="0"/>
    <xf numFmtId="0" fontId="61" fillId="0" borderId="0" applyNumberFormat="0" applyFill="0" applyBorder="0" applyAlignment="0" applyProtection="0"/>
  </cellStyleXfs>
  <cellXfs count="626">
    <xf numFmtId="0" fontId="0" fillId="0" borderId="0" xfId="0"/>
    <xf numFmtId="0" fontId="0" fillId="0" borderId="15" xfId="0" applyBorder="1"/>
    <xf numFmtId="164" fontId="0" fillId="0" borderId="0" xfId="1" applyNumberFormat="1" applyFont="1" applyBorder="1"/>
    <xf numFmtId="164" fontId="0" fillId="0" borderId="16" xfId="1" applyNumberFormat="1" applyFont="1" applyBorder="1"/>
    <xf numFmtId="0" fontId="0" fillId="0" borderId="7" xfId="0" applyBorder="1"/>
    <xf numFmtId="164" fontId="0" fillId="0" borderId="17" xfId="1" applyNumberFormat="1" applyFont="1" applyBorder="1"/>
    <xf numFmtId="164" fontId="0" fillId="0" borderId="8" xfId="1" applyNumberFormat="1" applyFont="1" applyBorder="1"/>
    <xf numFmtId="0" fontId="1" fillId="0" borderId="18" xfId="0" applyFont="1" applyBorder="1"/>
    <xf numFmtId="0" fontId="1" fillId="0" borderId="19" xfId="0" applyFont="1" applyBorder="1" applyAlignment="1">
      <alignment horizontal="center"/>
    </xf>
    <xf numFmtId="0" fontId="1" fillId="0" borderId="20" xfId="0" applyFont="1" applyBorder="1" applyAlignment="1">
      <alignment horizontal="center"/>
    </xf>
    <xf numFmtId="164" fontId="0" fillId="0" borderId="0" xfId="1" applyNumberFormat="1" applyFont="1" applyBorder="1" applyAlignment="1">
      <alignment horizontal="center"/>
    </xf>
    <xf numFmtId="164" fontId="0" fillId="0" borderId="16" xfId="1" applyNumberFormat="1" applyFont="1" applyBorder="1" applyAlignment="1">
      <alignment horizontal="center"/>
    </xf>
    <xf numFmtId="164" fontId="0" fillId="0" borderId="17" xfId="1" applyNumberFormat="1" applyFont="1" applyBorder="1" applyAlignment="1">
      <alignment horizontal="center"/>
    </xf>
    <xf numFmtId="164" fontId="0" fillId="0" borderId="8" xfId="1" applyNumberFormat="1" applyFont="1" applyBorder="1" applyAlignment="1">
      <alignment horizontal="center"/>
    </xf>
    <xf numFmtId="0" fontId="0" fillId="0" borderId="15" xfId="0" applyFill="1" applyBorder="1"/>
    <xf numFmtId="164" fontId="0" fillId="0" borderId="0" xfId="1" applyNumberFormat="1" applyFont="1" applyFill="1" applyBorder="1"/>
    <xf numFmtId="44" fontId="0" fillId="0" borderId="16" xfId="1" applyFont="1" applyBorder="1"/>
    <xf numFmtId="44" fontId="0" fillId="0" borderId="8" xfId="1" applyFont="1" applyBorder="1"/>
    <xf numFmtId="164" fontId="1" fillId="0" borderId="19" xfId="0" applyNumberFormat="1" applyFont="1" applyBorder="1" applyAlignment="1">
      <alignment horizontal="center"/>
    </xf>
    <xf numFmtId="164" fontId="1" fillId="0" borderId="20" xfId="0" applyNumberFormat="1" applyFont="1" applyBorder="1" applyAlignment="1">
      <alignment horizontal="center"/>
    </xf>
    <xf numFmtId="164" fontId="0" fillId="0" borderId="16" xfId="1" applyNumberFormat="1" applyFont="1" applyFill="1" applyBorder="1"/>
    <xf numFmtId="0" fontId="1" fillId="0" borderId="15" xfId="0" applyFont="1" applyBorder="1"/>
    <xf numFmtId="164" fontId="1" fillId="0" borderId="0" xfId="1" applyNumberFormat="1" applyFont="1" applyBorder="1" applyAlignment="1">
      <alignment horizontal="center"/>
    </xf>
    <xf numFmtId="164" fontId="1" fillId="0" borderId="16" xfId="1" applyNumberFormat="1" applyFont="1" applyBorder="1" applyAlignment="1">
      <alignment horizontal="center"/>
    </xf>
    <xf numFmtId="0" fontId="1" fillId="0" borderId="0" xfId="0" applyFont="1" applyBorder="1" applyAlignment="1">
      <alignment horizontal="center"/>
    </xf>
    <xf numFmtId="0" fontId="1" fillId="0" borderId="16" xfId="0" applyFont="1" applyBorder="1" applyAlignment="1">
      <alignment horizontal="center"/>
    </xf>
    <xf numFmtId="0" fontId="3" fillId="0" borderId="2" xfId="2" applyAlignment="1"/>
    <xf numFmtId="0" fontId="5" fillId="2" borderId="12" xfId="0" applyFont="1" applyFill="1" applyBorder="1" applyAlignment="1"/>
    <xf numFmtId="0" fontId="5" fillId="2" borderId="6" xfId="0" applyFont="1" applyFill="1" applyBorder="1" applyAlignment="1"/>
    <xf numFmtId="0" fontId="5" fillId="2" borderId="5" xfId="0" applyFont="1" applyFill="1" applyBorder="1" applyAlignment="1">
      <alignment horizontal="left"/>
    </xf>
    <xf numFmtId="0" fontId="3" fillId="0" borderId="0" xfId="2" applyBorder="1" applyAlignment="1"/>
    <xf numFmtId="0" fontId="1" fillId="0" borderId="14" xfId="0" applyFont="1" applyBorder="1" applyAlignment="1">
      <alignment horizontal="center"/>
    </xf>
    <xf numFmtId="44" fontId="0" fillId="0" borderId="14" xfId="1" applyFont="1" applyBorder="1" applyAlignment="1">
      <alignment horizontal="center"/>
    </xf>
    <xf numFmtId="44" fontId="0" fillId="0" borderId="0" xfId="0" applyNumberFormat="1"/>
    <xf numFmtId="0" fontId="0" fillId="0" borderId="0" xfId="0" applyAlignment="1">
      <alignment horizontal="center"/>
    </xf>
    <xf numFmtId="0" fontId="8" fillId="0" borderId="0" xfId="0" applyFont="1" applyAlignment="1">
      <alignment horizontal="left"/>
    </xf>
    <xf numFmtId="0" fontId="0" fillId="3" borderId="16" xfId="0" applyFill="1" applyBorder="1" applyAlignment="1">
      <alignment horizontal="center"/>
    </xf>
    <xf numFmtId="0" fontId="0" fillId="0" borderId="0" xfId="0" applyAlignment="1"/>
    <xf numFmtId="0" fontId="9" fillId="0" borderId="0" xfId="3"/>
    <xf numFmtId="0" fontId="10" fillId="0" borderId="3" xfId="3" applyFont="1" applyBorder="1" applyAlignment="1">
      <alignment horizontal="center"/>
    </xf>
    <xf numFmtId="0" fontId="10" fillId="0" borderId="12" xfId="3" applyFont="1" applyBorder="1" applyAlignment="1">
      <alignment horizontal="center"/>
    </xf>
    <xf numFmtId="167" fontId="9" fillId="0" borderId="0" xfId="3" applyNumberFormat="1"/>
    <xf numFmtId="0" fontId="9" fillId="0" borderId="23" xfId="3" applyFont="1" applyFill="1" applyBorder="1" applyAlignment="1">
      <alignment horizontal="center"/>
    </xf>
    <xf numFmtId="0" fontId="9" fillId="0" borderId="24" xfId="3" applyFill="1" applyBorder="1" applyAlignment="1">
      <alignment horizontal="center"/>
    </xf>
    <xf numFmtId="168" fontId="9" fillId="0" borderId="23" xfId="4" applyNumberFormat="1" applyFont="1" applyFill="1" applyBorder="1" applyAlignment="1">
      <alignment horizontal="center"/>
    </xf>
    <xf numFmtId="164" fontId="0" fillId="0" borderId="0" xfId="5" applyNumberFormat="1" applyFont="1"/>
    <xf numFmtId="0" fontId="9" fillId="0" borderId="25" xfId="3" applyFill="1" applyBorder="1" applyAlignment="1">
      <alignment horizontal="center"/>
    </xf>
    <xf numFmtId="0" fontId="9" fillId="0" borderId="25" xfId="3" applyBorder="1" applyAlignment="1">
      <alignment horizontal="center"/>
    </xf>
    <xf numFmtId="168" fontId="9" fillId="0" borderId="25" xfId="4" applyNumberFormat="1" applyFont="1" applyBorder="1" applyAlignment="1">
      <alignment horizontal="center"/>
    </xf>
    <xf numFmtId="164" fontId="9" fillId="0" borderId="0" xfId="3" applyNumberFormat="1"/>
    <xf numFmtId="0" fontId="9" fillId="0" borderId="25" xfId="3" applyFont="1" applyFill="1" applyBorder="1" applyAlignment="1">
      <alignment horizontal="center"/>
    </xf>
    <xf numFmtId="0" fontId="9" fillId="0" borderId="25" xfId="3" applyFont="1" applyBorder="1" applyAlignment="1">
      <alignment horizontal="center" wrapText="1"/>
    </xf>
    <xf numFmtId="166" fontId="9" fillId="0" borderId="25" xfId="6" applyNumberFormat="1" applyFont="1" applyBorder="1" applyAlignment="1">
      <alignment horizontal="center" vertical="center" wrapText="1"/>
    </xf>
    <xf numFmtId="44" fontId="9" fillId="0" borderId="0" xfId="3" applyNumberFormat="1"/>
    <xf numFmtId="0" fontId="9" fillId="0" borderId="25" xfId="3" applyFont="1" applyBorder="1" applyAlignment="1">
      <alignment horizontal="center"/>
    </xf>
    <xf numFmtId="168" fontId="9" fillId="0" borderId="25" xfId="4" applyNumberFormat="1" applyFont="1" applyFill="1" applyBorder="1" applyAlignment="1">
      <alignment horizontal="center"/>
    </xf>
    <xf numFmtId="9" fontId="10" fillId="0" borderId="0" xfId="7" applyFont="1"/>
    <xf numFmtId="0" fontId="9" fillId="0" borderId="0" xfId="3" applyNumberFormat="1"/>
    <xf numFmtId="0" fontId="9" fillId="0" borderId="0" xfId="3" applyFont="1"/>
    <xf numFmtId="0" fontId="9" fillId="0" borderId="26" xfId="3" applyFont="1" applyBorder="1" applyAlignment="1">
      <alignment horizontal="center"/>
    </xf>
    <xf numFmtId="0" fontId="9" fillId="0" borderId="26" xfId="3" applyBorder="1" applyAlignment="1">
      <alignment horizontal="center"/>
    </xf>
    <xf numFmtId="168" fontId="9" fillId="0" borderId="26" xfId="4" applyNumberFormat="1" applyFont="1" applyBorder="1" applyAlignment="1">
      <alignment horizontal="center"/>
    </xf>
    <xf numFmtId="0" fontId="0" fillId="0" borderId="0" xfId="0" applyFont="1" applyAlignment="1"/>
    <xf numFmtId="0" fontId="14" fillId="0" borderId="0" xfId="9" applyAlignment="1"/>
    <xf numFmtId="0" fontId="17" fillId="4" borderId="3" xfId="0" applyFont="1" applyFill="1" applyBorder="1" applyAlignment="1">
      <alignment horizontal="center" wrapText="1"/>
    </xf>
    <xf numFmtId="0" fontId="15" fillId="0" borderId="23" xfId="0" applyFont="1" applyBorder="1" applyAlignment="1">
      <alignment horizontal="center"/>
    </xf>
    <xf numFmtId="0" fontId="18" fillId="0" borderId="0" xfId="0" applyFont="1" applyAlignment="1"/>
    <xf numFmtId="0" fontId="15" fillId="0" borderId="25" xfId="0" applyFont="1" applyBorder="1" applyAlignment="1">
      <alignment horizontal="center"/>
    </xf>
    <xf numFmtId="0" fontId="15" fillId="0" borderId="26" xfId="0" applyFont="1" applyBorder="1" applyAlignment="1">
      <alignment horizontal="center"/>
    </xf>
    <xf numFmtId="0" fontId="19" fillId="0" borderId="0" xfId="11" applyFont="1" applyAlignment="1"/>
    <xf numFmtId="0" fontId="20" fillId="0" borderId="0" xfId="11" applyFont="1" applyAlignment="1"/>
    <xf numFmtId="0" fontId="15" fillId="0" borderId="21" xfId="11" applyFont="1" applyBorder="1" applyAlignment="1">
      <alignment horizontal="center" vertical="center"/>
    </xf>
    <xf numFmtId="0" fontId="19" fillId="0" borderId="6" xfId="11" applyFont="1" applyBorder="1" applyAlignment="1">
      <alignment horizontal="center" vertical="center"/>
    </xf>
    <xf numFmtId="0" fontId="16" fillId="0" borderId="0" xfId="11" applyFont="1" applyBorder="1" applyAlignment="1"/>
    <xf numFmtId="0" fontId="15" fillId="0" borderId="32" xfId="11" applyFont="1" applyBorder="1" applyAlignment="1">
      <alignment horizontal="center"/>
    </xf>
    <xf numFmtId="0" fontId="15" fillId="0" borderId="14" xfId="11" applyFont="1" applyBorder="1" applyAlignment="1">
      <alignment horizontal="center"/>
    </xf>
    <xf numFmtId="0" fontId="19" fillId="0" borderId="0" xfId="11" applyFont="1" applyBorder="1" applyAlignment="1">
      <alignment horizontal="center"/>
    </xf>
    <xf numFmtId="0" fontId="11" fillId="0" borderId="33" xfId="11" applyFont="1" applyBorder="1" applyAlignment="1">
      <alignment horizontal="center"/>
    </xf>
    <xf numFmtId="0" fontId="15" fillId="0" borderId="8" xfId="11" applyFont="1" applyBorder="1" applyAlignment="1">
      <alignment horizontal="center"/>
    </xf>
    <xf numFmtId="44" fontId="19" fillId="0" borderId="0" xfId="11" applyNumberFormat="1" applyFont="1" applyBorder="1" applyAlignment="1"/>
    <xf numFmtId="0" fontId="19" fillId="0" borderId="34" xfId="11" applyFont="1" applyBorder="1" applyAlignment="1">
      <alignment horizontal="center"/>
    </xf>
    <xf numFmtId="0" fontId="19" fillId="0" borderId="16" xfId="11" applyFont="1" applyBorder="1" applyAlignment="1">
      <alignment horizontal="center"/>
    </xf>
    <xf numFmtId="0" fontId="15" fillId="5" borderId="32" xfId="11" applyFont="1" applyFill="1" applyBorder="1" applyAlignment="1">
      <alignment horizontal="center"/>
    </xf>
    <xf numFmtId="0" fontId="15" fillId="5" borderId="14" xfId="11" applyFont="1" applyFill="1" applyBorder="1" applyAlignment="1">
      <alignment horizontal="center"/>
    </xf>
    <xf numFmtId="0" fontId="11" fillId="5" borderId="34" xfId="11" applyFont="1" applyFill="1" applyBorder="1" applyAlignment="1">
      <alignment horizontal="center"/>
    </xf>
    <xf numFmtId="0" fontId="19" fillId="5" borderId="16" xfId="11" applyFont="1" applyFill="1" applyBorder="1" applyAlignment="1">
      <alignment horizontal="center"/>
    </xf>
    <xf numFmtId="44" fontId="15" fillId="0" borderId="0" xfId="11" applyNumberFormat="1" applyFont="1" applyBorder="1" applyAlignment="1"/>
    <xf numFmtId="0" fontId="11" fillId="5" borderId="35" xfId="11" applyFont="1" applyFill="1" applyBorder="1" applyAlignment="1">
      <alignment horizontal="center"/>
    </xf>
    <xf numFmtId="44" fontId="15" fillId="0" borderId="0" xfId="11" applyNumberFormat="1" applyFont="1" applyAlignment="1"/>
    <xf numFmtId="0" fontId="15" fillId="5" borderId="36" xfId="11" applyFont="1" applyFill="1" applyBorder="1" applyAlignment="1">
      <alignment horizontal="center"/>
    </xf>
    <xf numFmtId="0" fontId="15" fillId="5" borderId="31" xfId="11" applyFont="1" applyFill="1" applyBorder="1" applyAlignment="1">
      <alignment horizontal="center"/>
    </xf>
    <xf numFmtId="0" fontId="15" fillId="0" borderId="0" xfId="11" applyFont="1" applyBorder="1" applyAlignment="1">
      <alignment horizontal="center"/>
    </xf>
    <xf numFmtId="0" fontId="15" fillId="0" borderId="0" xfId="11" applyFont="1" applyAlignment="1"/>
    <xf numFmtId="0" fontId="16" fillId="0" borderId="27" xfId="11" applyFont="1" applyBorder="1" applyAlignment="1">
      <alignment horizontal="center"/>
    </xf>
    <xf numFmtId="0" fontId="24" fillId="0" borderId="27" xfId="11" applyFont="1" applyBorder="1" applyAlignment="1"/>
    <xf numFmtId="0" fontId="16" fillId="0" borderId="27" xfId="11" applyFont="1" applyBorder="1" applyAlignment="1"/>
    <xf numFmtId="0" fontId="15" fillId="0" borderId="1" xfId="11" applyFont="1" applyBorder="1" applyAlignment="1">
      <alignment horizontal="center" vertical="center"/>
    </xf>
    <xf numFmtId="0" fontId="15" fillId="0" borderId="1" xfId="11" applyFont="1" applyFill="1" applyBorder="1" applyAlignment="1">
      <alignment horizontal="center" vertical="center" wrapText="1"/>
    </xf>
    <xf numFmtId="0" fontId="15" fillId="0" borderId="38" xfId="11" applyFont="1" applyFill="1" applyBorder="1" applyAlignment="1">
      <alignment horizontal="center" vertical="center" wrapText="1"/>
    </xf>
    <xf numFmtId="0" fontId="15" fillId="0" borderId="40" xfId="11" applyFont="1" applyFill="1" applyBorder="1" applyAlignment="1">
      <alignment horizontal="center" vertical="center" wrapText="1"/>
    </xf>
    <xf numFmtId="0" fontId="15" fillId="0" borderId="0" xfId="11" applyFont="1" applyFill="1" applyBorder="1" applyAlignment="1">
      <alignment horizontal="center" vertical="center" wrapText="1"/>
    </xf>
    <xf numFmtId="0" fontId="15" fillId="5" borderId="39" xfId="11" applyFont="1" applyFill="1" applyBorder="1" applyAlignment="1">
      <alignment horizontal="center"/>
    </xf>
    <xf numFmtId="0" fontId="19" fillId="5" borderId="39" xfId="11" applyFont="1" applyFill="1" applyBorder="1" applyAlignment="1">
      <alignment horizontal="center"/>
    </xf>
    <xf numFmtId="44" fontId="19" fillId="5" borderId="38" xfId="11" applyNumberFormat="1" applyFont="1" applyFill="1" applyBorder="1" applyAlignment="1"/>
    <xf numFmtId="44" fontId="19" fillId="5" borderId="37" xfId="11" applyNumberFormat="1" applyFont="1" applyFill="1" applyBorder="1" applyAlignment="1"/>
    <xf numFmtId="44" fontId="19" fillId="5" borderId="29" xfId="11" applyNumberFormat="1" applyFont="1" applyFill="1" applyBorder="1" applyAlignment="1"/>
    <xf numFmtId="169" fontId="15" fillId="0" borderId="0" xfId="11" applyNumberFormat="1" applyFont="1" applyAlignment="1"/>
    <xf numFmtId="44" fontId="19" fillId="5" borderId="41" xfId="11" applyNumberFormat="1" applyFont="1" applyFill="1" applyBorder="1" applyAlignment="1"/>
    <xf numFmtId="44" fontId="19" fillId="5" borderId="39" xfId="11" applyNumberFormat="1" applyFont="1" applyFill="1" applyBorder="1" applyAlignment="1"/>
    <xf numFmtId="44" fontId="19" fillId="5" borderId="0" xfId="11" applyNumberFormat="1" applyFont="1" applyFill="1" applyBorder="1" applyAlignment="1"/>
    <xf numFmtId="0" fontId="15" fillId="0" borderId="39" xfId="11" applyFont="1" applyBorder="1" applyAlignment="1">
      <alignment horizontal="center"/>
    </xf>
    <xf numFmtId="0" fontId="19" fillId="0" borderId="39" xfId="11" applyFont="1" applyBorder="1" applyAlignment="1">
      <alignment horizontal="center"/>
    </xf>
    <xf numFmtId="44" fontId="19" fillId="0" borderId="39" xfId="11" applyNumberFormat="1" applyFont="1" applyFill="1" applyBorder="1" applyAlignment="1"/>
    <xf numFmtId="44" fontId="19" fillId="0" borderId="39" xfId="11" applyNumberFormat="1" applyFont="1" applyBorder="1" applyAlignment="1"/>
    <xf numFmtId="0" fontId="15" fillId="5" borderId="42" xfId="11" applyFont="1" applyFill="1" applyBorder="1" applyAlignment="1">
      <alignment horizontal="center"/>
    </xf>
    <xf numFmtId="0" fontId="19" fillId="5" borderId="42" xfId="11" applyFont="1" applyFill="1" applyBorder="1" applyAlignment="1">
      <alignment horizontal="center"/>
    </xf>
    <xf numFmtId="44" fontId="19" fillId="5" borderId="43" xfId="11" applyNumberFormat="1" applyFont="1" applyFill="1" applyBorder="1" applyAlignment="1"/>
    <xf numFmtId="44" fontId="19" fillId="5" borderId="42" xfId="11" applyNumberFormat="1" applyFont="1" applyFill="1" applyBorder="1" applyAlignment="1"/>
    <xf numFmtId="44" fontId="19" fillId="5" borderId="27" xfId="11" applyNumberFormat="1" applyFont="1" applyFill="1" applyBorder="1" applyAlignment="1"/>
    <xf numFmtId="0" fontId="19" fillId="0" borderId="29" xfId="11" applyFont="1" applyBorder="1" applyAlignment="1"/>
    <xf numFmtId="0" fontId="15" fillId="0" borderId="29" xfId="11" applyFont="1" applyBorder="1" applyAlignment="1">
      <alignment horizontal="center"/>
    </xf>
    <xf numFmtId="3" fontId="15" fillId="0" borderId="29" xfId="11" applyNumberFormat="1" applyFont="1" applyBorder="1" applyAlignment="1">
      <alignment horizontal="center"/>
    </xf>
    <xf numFmtId="44" fontId="11" fillId="0" borderId="0" xfId="11" applyNumberFormat="1" applyFont="1" applyAlignment="1"/>
    <xf numFmtId="0" fontId="15" fillId="0" borderId="1" xfId="11" applyFont="1" applyBorder="1" applyAlignment="1">
      <alignment horizontal="center" vertical="center" wrapText="1"/>
    </xf>
    <xf numFmtId="44" fontId="19" fillId="0" borderId="41" xfId="11" applyNumberFormat="1" applyFont="1" applyFill="1" applyBorder="1" applyAlignment="1"/>
    <xf numFmtId="170" fontId="19" fillId="0" borderId="0" xfId="11" applyNumberFormat="1" applyFont="1" applyAlignment="1"/>
    <xf numFmtId="44" fontId="19" fillId="0" borderId="0" xfId="11" applyNumberFormat="1" applyFont="1" applyFill="1" applyBorder="1" applyAlignment="1"/>
    <xf numFmtId="44" fontId="10" fillId="0" borderId="0" xfId="3" applyNumberFormat="1" applyFont="1"/>
    <xf numFmtId="0" fontId="15" fillId="0" borderId="44" xfId="11" applyFont="1" applyBorder="1" applyAlignment="1">
      <alignment horizontal="center"/>
    </xf>
    <xf numFmtId="0" fontId="15" fillId="0" borderId="0" xfId="11" applyFont="1" applyBorder="1" applyAlignment="1"/>
    <xf numFmtId="0" fontId="19" fillId="0" borderId="0" xfId="11" applyFont="1" applyBorder="1" applyAlignment="1"/>
    <xf numFmtId="0" fontId="15" fillId="0" borderId="0" xfId="11" applyFont="1" applyBorder="1" applyAlignment="1">
      <alignment horizontal="center" vertical="center"/>
    </xf>
    <xf numFmtId="0" fontId="15" fillId="0" borderId="10" xfId="11" applyFont="1" applyBorder="1" applyAlignment="1">
      <alignment horizontal="center"/>
    </xf>
    <xf numFmtId="0" fontId="16" fillId="0" borderId="27" xfId="11" applyFont="1" applyBorder="1" applyAlignment="1">
      <alignment horizontal="center" wrapText="1"/>
    </xf>
    <xf numFmtId="0" fontId="4" fillId="6" borderId="4" xfId="0" applyFont="1" applyFill="1" applyBorder="1" applyAlignment="1">
      <alignment horizontal="center"/>
    </xf>
    <xf numFmtId="44" fontId="19" fillId="5" borderId="39" xfId="1" applyFont="1" applyFill="1" applyBorder="1" applyAlignment="1">
      <alignment horizontal="center"/>
    </xf>
    <xf numFmtId="44" fontId="19" fillId="0" borderId="39" xfId="1" applyFont="1" applyBorder="1" applyAlignment="1">
      <alignment horizontal="center"/>
    </xf>
    <xf numFmtId="44" fontId="19" fillId="5" borderId="42" xfId="1" applyFont="1" applyFill="1" applyBorder="1" applyAlignment="1">
      <alignment horizontal="center"/>
    </xf>
    <xf numFmtId="0" fontId="0" fillId="0" borderId="0" xfId="0" applyBorder="1" applyAlignment="1">
      <alignment horizontal="center"/>
    </xf>
    <xf numFmtId="0" fontId="0" fillId="0" borderId="0" xfId="0" applyAlignment="1">
      <alignment wrapText="1"/>
    </xf>
    <xf numFmtId="0" fontId="4" fillId="2" borderId="3" xfId="0" applyFont="1" applyFill="1" applyBorder="1" applyAlignment="1">
      <alignment horizontal="center" vertical="center" wrapText="1"/>
    </xf>
    <xf numFmtId="0" fontId="0" fillId="0" borderId="24" xfId="0" applyBorder="1"/>
    <xf numFmtId="0" fontId="0" fillId="0" borderId="25" xfId="0" applyBorder="1"/>
    <xf numFmtId="0" fontId="0" fillId="0" borderId="26" xfId="0" applyBorder="1"/>
    <xf numFmtId="0" fontId="0" fillId="0" borderId="19" xfId="0" applyBorder="1" applyAlignment="1">
      <alignment horizontal="center"/>
    </xf>
    <xf numFmtId="0" fontId="0" fillId="0" borderId="49" xfId="0" applyBorder="1" applyAlignment="1">
      <alignment horizontal="center"/>
    </xf>
    <xf numFmtId="0" fontId="0" fillId="0" borderId="51"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20" fillId="0" borderId="0" xfId="11" applyFont="1" applyBorder="1" applyAlignment="1">
      <alignment horizontal="center"/>
    </xf>
    <xf numFmtId="0" fontId="21" fillId="0" borderId="0" xfId="11" applyFont="1" applyBorder="1" applyAlignment="1"/>
    <xf numFmtId="0" fontId="21" fillId="0" borderId="0" xfId="11" applyFont="1" applyBorder="1" applyAlignment="1">
      <alignment horizontal="center" vertical="center"/>
    </xf>
    <xf numFmtId="166" fontId="22" fillId="0" borderId="0" xfId="11" applyNumberFormat="1" applyFont="1" applyBorder="1" applyAlignment="1">
      <alignment horizontal="center" vertical="center" wrapText="1"/>
    </xf>
    <xf numFmtId="0" fontId="23" fillId="0" borderId="0" xfId="11" applyFont="1" applyBorder="1" applyAlignment="1">
      <alignment horizontal="center" vertical="center" wrapText="1"/>
    </xf>
    <xf numFmtId="0" fontId="23" fillId="0" borderId="0" xfId="11" applyFont="1" applyBorder="1" applyAlignment="1">
      <alignment horizontal="center" vertical="center"/>
    </xf>
    <xf numFmtId="166" fontId="22" fillId="0" borderId="0" xfId="11" applyNumberFormat="1" applyFont="1" applyBorder="1" applyAlignment="1">
      <alignment horizontal="center"/>
    </xf>
    <xf numFmtId="2" fontId="13" fillId="0" borderId="0" xfId="11" applyNumberFormat="1" applyFont="1" applyBorder="1" applyAlignment="1">
      <alignment horizontal="center"/>
    </xf>
    <xf numFmtId="2" fontId="23" fillId="0" borderId="0" xfId="11" applyNumberFormat="1" applyFont="1" applyBorder="1" applyAlignment="1">
      <alignment horizontal="center" vertical="center"/>
    </xf>
    <xf numFmtId="0" fontId="23" fillId="0" borderId="0" xfId="11" applyFont="1" applyBorder="1" applyAlignment="1">
      <alignment horizontal="center"/>
    </xf>
    <xf numFmtId="2" fontId="15" fillId="0" borderId="0" xfId="11" applyNumberFormat="1" applyFont="1" applyBorder="1" applyAlignment="1">
      <alignment horizontal="center"/>
    </xf>
    <xf numFmtId="0" fontId="0" fillId="0" borderId="0" xfId="0" applyAlignment="1">
      <alignment horizontal="center" vertical="center" wrapText="1"/>
    </xf>
    <xf numFmtId="44" fontId="19" fillId="5" borderId="10" xfId="11" applyNumberFormat="1" applyFont="1" applyFill="1" applyBorder="1" applyAlignment="1"/>
    <xf numFmtId="44" fontId="19" fillId="5" borderId="11" xfId="11" applyNumberFormat="1" applyFont="1" applyFill="1" applyBorder="1" applyAlignment="1"/>
    <xf numFmtId="44" fontId="19" fillId="5" borderId="45" xfId="11" applyNumberFormat="1" applyFont="1" applyFill="1" applyBorder="1" applyAlignment="1"/>
    <xf numFmtId="44" fontId="19" fillId="5" borderId="52" xfId="11" applyNumberFormat="1" applyFont="1" applyFill="1" applyBorder="1" applyAlignment="1"/>
    <xf numFmtId="44" fontId="19" fillId="5" borderId="15" xfId="11" applyNumberFormat="1" applyFont="1" applyFill="1" applyBorder="1" applyAlignment="1"/>
    <xf numFmtId="44" fontId="19" fillId="5" borderId="53" xfId="11" applyNumberFormat="1" applyFont="1" applyFill="1" applyBorder="1" applyAlignment="1"/>
    <xf numFmtId="44" fontId="19" fillId="0" borderId="15" xfId="11" applyNumberFormat="1" applyFont="1" applyBorder="1" applyAlignment="1"/>
    <xf numFmtId="44" fontId="19" fillId="0" borderId="53" xfId="11" applyNumberFormat="1" applyFont="1" applyBorder="1" applyAlignment="1"/>
    <xf numFmtId="44" fontId="19" fillId="5" borderId="7" xfId="11" applyNumberFormat="1" applyFont="1" applyFill="1" applyBorder="1" applyAlignment="1"/>
    <xf numFmtId="44" fontId="19" fillId="5" borderId="17" xfId="11" applyNumberFormat="1" applyFont="1" applyFill="1" applyBorder="1" applyAlignment="1"/>
    <xf numFmtId="44" fontId="19" fillId="5" borderId="50" xfId="11" applyNumberFormat="1" applyFont="1" applyFill="1" applyBorder="1" applyAlignment="1"/>
    <xf numFmtId="0" fontId="0" fillId="0" borderId="0" xfId="0" applyBorder="1" applyAlignment="1">
      <alignment horizontal="center" wrapText="1"/>
    </xf>
    <xf numFmtId="0" fontId="0" fillId="0" borderId="0" xfId="0" applyAlignment="1">
      <alignment horizontal="left"/>
    </xf>
    <xf numFmtId="0" fontId="15" fillId="0" borderId="5" xfId="11" applyFont="1" applyBorder="1" applyAlignment="1">
      <alignment horizontal="center"/>
    </xf>
    <xf numFmtId="0" fontId="0" fillId="0" borderId="0" xfId="0" applyFill="1"/>
    <xf numFmtId="0" fontId="0" fillId="0" borderId="0" xfId="0" applyFill="1" applyBorder="1" applyAlignment="1">
      <alignment horizontal="center"/>
    </xf>
    <xf numFmtId="0" fontId="15" fillId="0" borderId="17" xfId="11" applyFont="1" applyBorder="1" applyAlignment="1"/>
    <xf numFmtId="0" fontId="15" fillId="0" borderId="48" xfId="11" applyFont="1" applyBorder="1" applyAlignment="1">
      <alignment horizontal="center"/>
    </xf>
    <xf numFmtId="0" fontId="15" fillId="0" borderId="54" xfId="11" applyFont="1" applyBorder="1" applyAlignment="1">
      <alignment horizontal="center"/>
    </xf>
    <xf numFmtId="0" fontId="25" fillId="0" borderId="11" xfId="11" applyFont="1" applyBorder="1" applyAlignment="1">
      <alignment horizontal="center"/>
    </xf>
    <xf numFmtId="44" fontId="19" fillId="5" borderId="47" xfId="11" applyNumberFormat="1" applyFont="1" applyFill="1" applyBorder="1" applyAlignment="1"/>
    <xf numFmtId="44" fontId="19" fillId="0" borderId="47" xfId="11" applyNumberFormat="1" applyFont="1" applyFill="1" applyBorder="1" applyAlignment="1"/>
    <xf numFmtId="44" fontId="19" fillId="0" borderId="10" xfId="11" applyNumberFormat="1" applyFont="1" applyFill="1" applyBorder="1" applyAlignment="1"/>
    <xf numFmtId="0" fontId="15" fillId="0" borderId="3" xfId="11" applyFont="1" applyFill="1" applyBorder="1" applyAlignment="1">
      <alignment horizontal="center" vertical="center" wrapText="1"/>
    </xf>
    <xf numFmtId="44" fontId="15" fillId="0" borderId="0" xfId="11" applyNumberFormat="1" applyFont="1" applyFill="1" applyAlignment="1"/>
    <xf numFmtId="0" fontId="1" fillId="0" borderId="0" xfId="0" applyFont="1" applyAlignment="1">
      <alignment horizontal="center" vertical="center"/>
    </xf>
    <xf numFmtId="1" fontId="0" fillId="3" borderId="16" xfId="0" applyNumberFormat="1" applyFill="1" applyBorder="1" applyAlignment="1">
      <alignment horizontal="center"/>
    </xf>
    <xf numFmtId="1" fontId="0" fillId="0" borderId="0" xfId="0" applyNumberFormat="1"/>
    <xf numFmtId="44" fontId="15" fillId="0" borderId="56" xfId="11" applyNumberFormat="1" applyFont="1" applyBorder="1" applyAlignment="1"/>
    <xf numFmtId="0" fontId="0" fillId="0" borderId="0" xfId="0" applyAlignment="1">
      <alignment horizontal="center" vertical="center"/>
    </xf>
    <xf numFmtId="0" fontId="3" fillId="0" borderId="0" xfId="2" applyBorder="1" applyAlignment="1">
      <alignment vertical="center"/>
    </xf>
    <xf numFmtId="1" fontId="19" fillId="5" borderId="39" xfId="11" applyNumberFormat="1" applyFont="1" applyFill="1" applyBorder="1" applyAlignment="1">
      <alignment horizontal="center"/>
    </xf>
    <xf numFmtId="1" fontId="19" fillId="0" borderId="39" xfId="11" applyNumberFormat="1" applyFont="1" applyBorder="1" applyAlignment="1">
      <alignment horizontal="center"/>
    </xf>
    <xf numFmtId="1" fontId="19" fillId="5" borderId="42" xfId="11" applyNumberFormat="1" applyFont="1" applyFill="1" applyBorder="1" applyAlignment="1">
      <alignment horizontal="center"/>
    </xf>
    <xf numFmtId="44" fontId="15" fillId="0" borderId="41" xfId="11" applyNumberFormat="1" applyFont="1" applyBorder="1" applyAlignment="1"/>
    <xf numFmtId="0" fontId="15" fillId="0" borderId="34" xfId="11" applyFont="1" applyFill="1" applyBorder="1" applyAlignment="1">
      <alignment horizontal="center" vertical="center" wrapText="1"/>
    </xf>
    <xf numFmtId="0" fontId="15" fillId="0" borderId="39" xfId="11" applyFont="1" applyFill="1" applyBorder="1" applyAlignment="1">
      <alignment horizontal="center" vertical="center" wrapText="1"/>
    </xf>
    <xf numFmtId="0" fontId="15" fillId="0" borderId="0" xfId="11" applyFont="1" applyAlignment="1">
      <alignment wrapText="1"/>
    </xf>
    <xf numFmtId="0" fontId="1" fillId="0" borderId="0" xfId="0" applyFont="1" applyAlignment="1">
      <alignment horizontal="center"/>
    </xf>
    <xf numFmtId="171" fontId="0" fillId="0" borderId="0" xfId="0" applyNumberFormat="1" applyFont="1" applyAlignment="1">
      <alignment horizontal="center"/>
    </xf>
    <xf numFmtId="0" fontId="0" fillId="6" borderId="0" xfId="0" applyFill="1"/>
    <xf numFmtId="0" fontId="0" fillId="6" borderId="0" xfId="0" applyFill="1" applyAlignment="1">
      <alignment horizontal="center"/>
    </xf>
    <xf numFmtId="0" fontId="28" fillId="6" borderId="17" xfId="0" applyFont="1" applyFill="1" applyBorder="1" applyAlignment="1">
      <alignment vertical="center"/>
    </xf>
    <xf numFmtId="0" fontId="0" fillId="6" borderId="17" xfId="0" applyFill="1" applyBorder="1" applyAlignment="1">
      <alignment horizontal="center"/>
    </xf>
    <xf numFmtId="0" fontId="0" fillId="6" borderId="17" xfId="0" applyFill="1" applyBorder="1"/>
    <xf numFmtId="0" fontId="30" fillId="6" borderId="0" xfId="0" applyFont="1" applyFill="1"/>
    <xf numFmtId="0" fontId="1" fillId="0" borderId="15" xfId="0" applyFont="1" applyBorder="1" applyAlignment="1">
      <alignment horizontal="center" vertical="center" wrapText="1"/>
    </xf>
    <xf numFmtId="171" fontId="1" fillId="0" borderId="8" xfId="0" applyNumberFormat="1" applyFont="1" applyBorder="1" applyAlignment="1">
      <alignment horizontal="center"/>
    </xf>
    <xf numFmtId="0" fontId="15" fillId="0" borderId="5" xfId="11" applyFont="1" applyBorder="1" applyAlignment="1">
      <alignment horizontal="center"/>
    </xf>
    <xf numFmtId="0" fontId="25" fillId="0" borderId="6" xfId="11" applyFont="1" applyBorder="1" applyAlignment="1">
      <alignment horizontal="center"/>
    </xf>
    <xf numFmtId="0" fontId="25" fillId="0" borderId="21" xfId="11" applyFont="1" applyBorder="1" applyAlignment="1">
      <alignment horizontal="center"/>
    </xf>
    <xf numFmtId="0" fontId="33" fillId="0" borderId="0" xfId="0" applyFont="1"/>
    <xf numFmtId="0" fontId="0" fillId="0" borderId="0" xfId="0" applyBorder="1"/>
    <xf numFmtId="0" fontId="8" fillId="0" borderId="57" xfId="0" applyFont="1" applyBorder="1" applyAlignment="1">
      <alignment horizontal="center" vertical="center"/>
    </xf>
    <xf numFmtId="0" fontId="0" fillId="0" borderId="39" xfId="0" applyBorder="1" applyAlignment="1">
      <alignment horizontal="center" vertical="center"/>
    </xf>
    <xf numFmtId="0" fontId="26" fillId="7" borderId="58" xfId="12" applyBorder="1" applyAlignment="1">
      <alignment horizontal="center" vertical="center"/>
    </xf>
    <xf numFmtId="0" fontId="31" fillId="8" borderId="58" xfId="13" applyBorder="1" applyAlignment="1">
      <alignment horizontal="center" vertical="center"/>
    </xf>
    <xf numFmtId="1" fontId="31" fillId="8" borderId="58" xfId="13" applyNumberFormat="1" applyBorder="1" applyAlignment="1">
      <alignment horizontal="center" vertical="center"/>
    </xf>
    <xf numFmtId="171" fontId="31" fillId="8" borderId="59" xfId="13" applyNumberFormat="1" applyBorder="1" applyAlignment="1">
      <alignment horizontal="center" vertical="center"/>
    </xf>
    <xf numFmtId="0" fontId="17" fillId="6" borderId="3" xfId="0" applyFont="1" applyFill="1" applyBorder="1" applyAlignment="1">
      <alignment horizontal="center"/>
    </xf>
    <xf numFmtId="0" fontId="17" fillId="6" borderId="4" xfId="0" applyFont="1" applyFill="1" applyBorder="1" applyAlignment="1">
      <alignment horizontal="center"/>
    </xf>
    <xf numFmtId="0" fontId="25" fillId="0" borderId="6" xfId="11" applyFont="1" applyBorder="1" applyAlignment="1">
      <alignment horizontal="center"/>
    </xf>
    <xf numFmtId="0" fontId="32"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9" xfId="0" applyFont="1" applyBorder="1" applyAlignment="1">
      <alignment horizontal="left" vertical="center"/>
    </xf>
    <xf numFmtId="166" fontId="22" fillId="0" borderId="25" xfId="11" applyNumberFormat="1" applyFont="1" applyBorder="1" applyAlignment="1">
      <alignment horizontal="center" vertical="center" wrapText="1"/>
    </xf>
    <xf numFmtId="0" fontId="1" fillId="0" borderId="3" xfId="0" applyFont="1" applyBorder="1" applyAlignment="1">
      <alignment horizontal="center" vertical="center"/>
    </xf>
    <xf numFmtId="0" fontId="15" fillId="0" borderId="6" xfId="11" applyFont="1" applyBorder="1" applyAlignment="1">
      <alignment horizontal="center" vertical="center"/>
    </xf>
    <xf numFmtId="0" fontId="22" fillId="0" borderId="24" xfId="11" applyFont="1" applyBorder="1" applyAlignment="1">
      <alignment horizontal="center" vertical="center"/>
    </xf>
    <xf numFmtId="0" fontId="22" fillId="0" borderId="25" xfId="11" applyFont="1" applyBorder="1" applyAlignment="1">
      <alignment horizontal="center" vertical="center"/>
    </xf>
    <xf numFmtId="0" fontId="27" fillId="0" borderId="25" xfId="11" applyFont="1" applyBorder="1" applyAlignment="1">
      <alignment horizontal="center" vertical="center"/>
    </xf>
    <xf numFmtId="166" fontId="22" fillId="0" borderId="25" xfId="11" applyNumberFormat="1" applyFont="1" applyBorder="1" applyAlignment="1">
      <alignment horizontal="center" vertical="center"/>
    </xf>
    <xf numFmtId="166" fontId="22" fillId="0" borderId="26" xfId="11" applyNumberFormat="1" applyFont="1" applyBorder="1" applyAlignment="1">
      <alignment horizontal="center" vertical="center"/>
    </xf>
    <xf numFmtId="0" fontId="34" fillId="0" borderId="0" xfId="14" applyAlignment="1">
      <alignment horizontal="left" vertical="center"/>
    </xf>
    <xf numFmtId="0" fontId="34" fillId="0" borderId="0" xfId="14"/>
    <xf numFmtId="0" fontId="37" fillId="6" borderId="17" xfId="0" applyFont="1" applyFill="1" applyBorder="1" applyAlignment="1">
      <alignment horizontal="left" vertical="center"/>
    </xf>
    <xf numFmtId="0" fontId="0" fillId="0" borderId="22" xfId="0" applyBorder="1"/>
    <xf numFmtId="0" fontId="0" fillId="0" borderId="22" xfId="0" applyFill="1" applyBorder="1" applyAlignment="1">
      <alignment horizontal="center" vertical="center" wrapText="1"/>
    </xf>
    <xf numFmtId="0" fontId="0" fillId="0" borderId="15" xfId="0" applyBorder="1" applyAlignment="1">
      <alignment horizontal="center" vertical="center"/>
    </xf>
    <xf numFmtId="0" fontId="0" fillId="0" borderId="0" xfId="0" applyFill="1" applyBorder="1"/>
    <xf numFmtId="0" fontId="0" fillId="0" borderId="0" xfId="0" applyFill="1" applyBorder="1" applyAlignment="1">
      <alignment horizontal="center" vertical="center" wrapText="1"/>
    </xf>
    <xf numFmtId="0" fontId="0" fillId="0" borderId="7" xfId="0" applyBorder="1" applyAlignment="1">
      <alignment horizontal="center" vertical="center"/>
    </xf>
    <xf numFmtId="0" fontId="0" fillId="0" borderId="17" xfId="0" applyBorder="1"/>
    <xf numFmtId="0" fontId="0" fillId="0" borderId="17" xfId="0" applyFill="1" applyBorder="1" applyAlignment="1">
      <alignment horizontal="center"/>
    </xf>
    <xf numFmtId="1" fontId="0" fillId="3" borderId="8" xfId="0" applyNumberFormat="1" applyFill="1" applyBorder="1" applyAlignment="1">
      <alignment horizontal="center"/>
    </xf>
    <xf numFmtId="0" fontId="0" fillId="9" borderId="15" xfId="0" applyFill="1" applyBorder="1" applyAlignment="1">
      <alignment horizontal="center" vertical="center"/>
    </xf>
    <xf numFmtId="0" fontId="0" fillId="9" borderId="0" xfId="0" applyFill="1" applyBorder="1"/>
    <xf numFmtId="0" fontId="0" fillId="9" borderId="0" xfId="0" applyFill="1" applyBorder="1" applyAlignment="1">
      <alignment horizontal="center"/>
    </xf>
    <xf numFmtId="0" fontId="0" fillId="9" borderId="16" xfId="0" applyFill="1" applyBorder="1"/>
    <xf numFmtId="0" fontId="1" fillId="0" borderId="22" xfId="0" applyFont="1" applyBorder="1"/>
    <xf numFmtId="0" fontId="1" fillId="0" borderId="22" xfId="0" applyFont="1" applyFill="1" applyBorder="1" applyAlignment="1">
      <alignment horizontal="center" vertical="center" wrapText="1"/>
    </xf>
    <xf numFmtId="0" fontId="1" fillId="0" borderId="0" xfId="0" applyFont="1" applyBorder="1"/>
    <xf numFmtId="0" fontId="1" fillId="0" borderId="0" xfId="0" applyFont="1" applyFill="1" applyBorder="1" applyAlignment="1">
      <alignment horizontal="center" vertical="center" wrapText="1"/>
    </xf>
    <xf numFmtId="0" fontId="35" fillId="0" borderId="0" xfId="15" applyAlignment="1">
      <alignment horizontal="center" vertical="center"/>
    </xf>
    <xf numFmtId="0" fontId="35" fillId="0" borderId="0" xfId="15" applyAlignment="1">
      <alignment horizontal="center"/>
    </xf>
    <xf numFmtId="0" fontId="35" fillId="0" borderId="0" xfId="15" applyFill="1" applyAlignment="1">
      <alignment horizontal="center"/>
    </xf>
    <xf numFmtId="0" fontId="0" fillId="3" borderId="10" xfId="0" applyFill="1" applyBorder="1" applyAlignment="1">
      <alignment horizontal="center"/>
    </xf>
    <xf numFmtId="0" fontId="0" fillId="3" borderId="11" xfId="0" applyFill="1" applyBorder="1" applyAlignment="1">
      <alignment horizontal="center"/>
    </xf>
    <xf numFmtId="1" fontId="0" fillId="3" borderId="10" xfId="0" applyNumberFormat="1" applyFill="1" applyBorder="1" applyAlignment="1">
      <alignment horizontal="center"/>
    </xf>
    <xf numFmtId="1" fontId="0" fillId="3" borderId="11" xfId="0" applyNumberFormat="1" applyFill="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0" borderId="3" xfId="0" applyFont="1" applyBorder="1" applyAlignment="1">
      <alignment horizontal="center" vertical="center" wrapText="1"/>
    </xf>
    <xf numFmtId="0" fontId="1" fillId="0" borderId="9" xfId="0" applyFont="1" applyBorder="1"/>
    <xf numFmtId="0" fontId="0" fillId="0" borderId="22" xfId="0" applyFill="1" applyBorder="1"/>
    <xf numFmtId="0" fontId="0" fillId="0" borderId="17" xfId="0" applyFill="1" applyBorder="1"/>
    <xf numFmtId="0" fontId="0" fillId="3" borderId="9" xfId="0" applyFill="1" applyBorder="1" applyAlignment="1">
      <alignment horizontal="center"/>
    </xf>
    <xf numFmtId="0" fontId="0" fillId="0" borderId="9" xfId="0" applyBorder="1" applyAlignment="1">
      <alignment horizontal="center"/>
    </xf>
    <xf numFmtId="1" fontId="0" fillId="3" borderId="9" xfId="0" applyNumberFormat="1" applyFill="1" applyBorder="1" applyAlignment="1">
      <alignment horizontal="center"/>
    </xf>
    <xf numFmtId="0" fontId="38" fillId="2" borderId="3" xfId="11" applyFont="1" applyFill="1" applyBorder="1" applyAlignment="1">
      <alignment horizontal="center" vertical="center" wrapText="1"/>
    </xf>
    <xf numFmtId="0" fontId="39" fillId="0" borderId="0" xfId="11" applyFont="1" applyAlignment="1"/>
    <xf numFmtId="0" fontId="35" fillId="0" borderId="0" xfId="15" applyFill="1" applyBorder="1" applyAlignment="1">
      <alignment horizontal="center"/>
    </xf>
    <xf numFmtId="0" fontId="8" fillId="0" borderId="0" xfId="0" applyFont="1"/>
    <xf numFmtId="0" fontId="15" fillId="0" borderId="11" xfId="11" applyFont="1" applyBorder="1" applyAlignment="1">
      <alignment horizontal="center"/>
    </xf>
    <xf numFmtId="0" fontId="15" fillId="0" borderId="16" xfId="11" applyFont="1" applyBorder="1" applyAlignment="1">
      <alignment horizontal="center"/>
    </xf>
    <xf numFmtId="0" fontId="22" fillId="0" borderId="18" xfId="11" applyFont="1" applyFill="1" applyBorder="1" applyAlignment="1">
      <alignment horizontal="center" vertical="center" wrapText="1"/>
    </xf>
    <xf numFmtId="0" fontId="22" fillId="0" borderId="48" xfId="11" applyFont="1" applyFill="1" applyBorder="1" applyAlignment="1">
      <alignment horizontal="center" vertical="center" wrapText="1"/>
    </xf>
    <xf numFmtId="44" fontId="11" fillId="0" borderId="24" xfId="1" applyNumberFormat="1" applyFont="1" applyBorder="1" applyAlignment="1">
      <alignment horizontal="center" vertical="center" wrapText="1"/>
    </xf>
    <xf numFmtId="44" fontId="11" fillId="0" borderId="20" xfId="1" applyNumberFormat="1" applyFont="1" applyBorder="1" applyAlignment="1">
      <alignment horizontal="center" vertical="center" wrapText="1"/>
    </xf>
    <xf numFmtId="44" fontId="13" fillId="0" borderId="25" xfId="1" applyNumberFormat="1" applyFont="1" applyBorder="1" applyAlignment="1">
      <alignment horizontal="center"/>
    </xf>
    <xf numFmtId="44" fontId="11" fillId="0" borderId="25" xfId="1" applyNumberFormat="1" applyFont="1" applyBorder="1" applyAlignment="1">
      <alignment horizontal="center"/>
    </xf>
    <xf numFmtId="44" fontId="11" fillId="0" borderId="25" xfId="1" applyNumberFormat="1" applyFont="1" applyBorder="1" applyAlignment="1">
      <alignment horizontal="center" vertical="center" wrapText="1"/>
    </xf>
    <xf numFmtId="0" fontId="1" fillId="0" borderId="16" xfId="0" applyFont="1" applyBorder="1" applyAlignment="1">
      <alignment horizontal="center" vertical="center" wrapText="1"/>
    </xf>
    <xf numFmtId="171" fontId="36" fillId="0" borderId="7" xfId="16" applyNumberFormat="1" applyBorder="1" applyAlignment="1">
      <alignment horizontal="center"/>
    </xf>
    <xf numFmtId="171" fontId="36" fillId="0" borderId="8" xfId="16" applyNumberFormat="1" applyBorder="1" applyAlignment="1">
      <alignment horizontal="center"/>
    </xf>
    <xf numFmtId="0" fontId="15" fillId="0" borderId="24" xfId="11" applyFont="1" applyBorder="1" applyAlignment="1">
      <alignment horizontal="center"/>
    </xf>
    <xf numFmtId="0" fontId="15" fillId="0" borderId="25" xfId="11" applyFont="1" applyBorder="1" applyAlignment="1">
      <alignment horizontal="center"/>
    </xf>
    <xf numFmtId="0" fontId="15" fillId="0" borderId="26" xfId="11"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1" fontId="0" fillId="9" borderId="0" xfId="0" applyNumberFormat="1" applyFill="1" applyBorder="1"/>
    <xf numFmtId="1" fontId="1" fillId="0" borderId="3" xfId="0" applyNumberFormat="1" applyFont="1" applyBorder="1" applyAlignment="1">
      <alignment horizontal="center" vertical="center" wrapText="1"/>
    </xf>
    <xf numFmtId="0" fontId="0" fillId="3" borderId="15" xfId="0" applyFill="1" applyBorder="1" applyAlignment="1">
      <alignment horizontal="center"/>
    </xf>
    <xf numFmtId="0" fontId="0" fillId="3" borderId="13" xfId="0" applyFill="1" applyBorder="1" applyAlignment="1">
      <alignment horizontal="center"/>
    </xf>
    <xf numFmtId="0" fontId="0" fillId="3" borderId="7" xfId="0" applyFill="1" applyBorder="1" applyAlignment="1">
      <alignment horizontal="center"/>
    </xf>
    <xf numFmtId="1" fontId="0" fillId="9" borderId="10" xfId="0" applyNumberFormat="1" applyFill="1" applyBorder="1"/>
    <xf numFmtId="0" fontId="1" fillId="0" borderId="63" xfId="0" applyFont="1" applyBorder="1" applyAlignment="1">
      <alignment horizontal="center"/>
    </xf>
    <xf numFmtId="0" fontId="1" fillId="0" borderId="4" xfId="0" applyFont="1" applyBorder="1" applyAlignment="1">
      <alignment horizontal="center"/>
    </xf>
    <xf numFmtId="0" fontId="1" fillId="0" borderId="64" xfId="0" applyFont="1" applyBorder="1" applyAlignment="1">
      <alignment horizontal="center"/>
    </xf>
    <xf numFmtId="0" fontId="1" fillId="0" borderId="3" xfId="0" applyFont="1" applyBorder="1" applyAlignment="1">
      <alignment horizontal="center" wrapText="1"/>
    </xf>
    <xf numFmtId="0" fontId="1" fillId="0" borderId="11" xfId="0" applyFont="1" applyBorder="1" applyAlignment="1">
      <alignment horizontal="center" wrapText="1"/>
    </xf>
    <xf numFmtId="1" fontId="36" fillId="8" borderId="62" xfId="13" applyNumberFormat="1" applyFont="1" applyBorder="1" applyAlignment="1">
      <alignment horizontal="center" vertical="center"/>
    </xf>
    <xf numFmtId="1" fontId="36" fillId="8" borderId="61" xfId="13" applyNumberFormat="1" applyFont="1" applyBorder="1" applyAlignment="1">
      <alignment horizontal="center" vertical="center"/>
    </xf>
    <xf numFmtId="1" fontId="36" fillId="8" borderId="65" xfId="13" applyNumberFormat="1" applyFont="1" applyBorder="1" applyAlignment="1">
      <alignment horizontal="center" vertical="center"/>
    </xf>
    <xf numFmtId="1" fontId="42" fillId="8" borderId="66" xfId="13" applyNumberFormat="1" applyFont="1" applyBorder="1" applyAlignment="1">
      <alignment horizontal="center" vertical="center"/>
    </xf>
    <xf numFmtId="0" fontId="0" fillId="0" borderId="0" xfId="0" applyAlignment="1">
      <alignment horizontal="right"/>
    </xf>
    <xf numFmtId="171" fontId="0" fillId="0" borderId="0" xfId="1" applyNumberFormat="1" applyFont="1" applyAlignment="1">
      <alignment horizontal="center"/>
    </xf>
    <xf numFmtId="171" fontId="0" fillId="0" borderId="0" xfId="0" applyNumberFormat="1" applyAlignment="1">
      <alignment horizontal="center"/>
    </xf>
    <xf numFmtId="2" fontId="20" fillId="0" borderId="0" xfId="11" applyNumberFormat="1" applyFont="1" applyBorder="1" applyAlignment="1">
      <alignment horizontal="center"/>
    </xf>
    <xf numFmtId="0" fontId="15" fillId="0" borderId="5" xfId="11" applyFont="1" applyBorder="1" applyAlignment="1">
      <alignment horizontal="center"/>
    </xf>
    <xf numFmtId="14" fontId="0" fillId="0" borderId="0" xfId="0" applyNumberFormat="1"/>
    <xf numFmtId="2" fontId="1" fillId="0" borderId="29" xfId="0" applyNumberFormat="1" applyFont="1" applyBorder="1" applyAlignment="1">
      <alignment horizontal="center"/>
    </xf>
    <xf numFmtId="14" fontId="1" fillId="0" borderId="0" xfId="0" applyNumberFormat="1" applyFont="1"/>
    <xf numFmtId="0" fontId="43" fillId="0" borderId="0" xfId="0" applyFont="1"/>
    <xf numFmtId="0" fontId="15" fillId="0" borderId="18" xfId="11" applyFont="1" applyBorder="1" applyAlignment="1">
      <alignment horizontal="center"/>
    </xf>
    <xf numFmtId="0" fontId="25" fillId="0" borderId="9" xfId="11" applyFont="1" applyBorder="1" applyAlignment="1">
      <alignment horizontal="center"/>
    </xf>
    <xf numFmtId="0" fontId="15" fillId="0" borderId="22" xfId="11" applyFont="1" applyFill="1" applyBorder="1" applyAlignment="1">
      <alignment horizontal="center"/>
    </xf>
    <xf numFmtId="3" fontId="1" fillId="0" borderId="0" xfId="0" applyNumberFormat="1" applyFont="1" applyAlignment="1">
      <alignment horizontal="center"/>
    </xf>
    <xf numFmtId="166" fontId="1" fillId="0" borderId="0" xfId="0" applyNumberFormat="1" applyFont="1" applyAlignment="1">
      <alignment horizontal="center"/>
    </xf>
    <xf numFmtId="166" fontId="0" fillId="0" borderId="0" xfId="0" applyNumberFormat="1" applyAlignment="1"/>
    <xf numFmtId="0" fontId="34" fillId="0" borderId="0" xfId="14" applyAlignment="1"/>
    <xf numFmtId="0" fontId="44" fillId="0" borderId="0" xfId="0" applyFont="1" applyAlignment="1">
      <alignment horizontal="center"/>
    </xf>
    <xf numFmtId="0" fontId="15" fillId="0" borderId="0" xfId="11" applyFont="1" applyFill="1" applyBorder="1" applyAlignment="1">
      <alignment horizontal="center"/>
    </xf>
    <xf numFmtId="172" fontId="1" fillId="0" borderId="0" xfId="0" applyNumberFormat="1" applyFont="1" applyAlignment="1">
      <alignment horizontal="center"/>
    </xf>
    <xf numFmtId="0" fontId="34" fillId="0" borderId="0" xfId="14" applyAlignment="1">
      <alignment horizontal="left"/>
    </xf>
    <xf numFmtId="0" fontId="34" fillId="0" borderId="0" xfId="14" applyAlignment="1">
      <alignment horizontal="center"/>
    </xf>
    <xf numFmtId="14" fontId="1" fillId="0" borderId="0" xfId="0" applyNumberFormat="1" applyFont="1" applyAlignment="1">
      <alignment horizontal="center"/>
    </xf>
    <xf numFmtId="0" fontId="45" fillId="0" borderId="0" xfId="0" applyFont="1" applyAlignment="1">
      <alignment horizontal="left"/>
    </xf>
    <xf numFmtId="0" fontId="8" fillId="0" borderId="0" xfId="0" applyFont="1" applyAlignment="1">
      <alignment horizontal="right"/>
    </xf>
    <xf numFmtId="2" fontId="26" fillId="7" borderId="55" xfId="12" applyNumberFormat="1" applyAlignment="1">
      <alignment horizontal="center"/>
    </xf>
    <xf numFmtId="2" fontId="31" fillId="8" borderId="12" xfId="13" applyNumberFormat="1" applyBorder="1" applyAlignment="1">
      <alignment horizontal="center"/>
    </xf>
    <xf numFmtId="1" fontId="31" fillId="8" borderId="68" xfId="13" applyNumberFormat="1" applyBorder="1" applyAlignment="1">
      <alignment horizontal="center"/>
    </xf>
    <xf numFmtId="1" fontId="31" fillId="8" borderId="66" xfId="13" applyNumberFormat="1" applyBorder="1" applyAlignment="1">
      <alignment horizontal="center"/>
    </xf>
    <xf numFmtId="1" fontId="31" fillId="8" borderId="67" xfId="13" applyNumberFormat="1" applyBorder="1" applyAlignment="1">
      <alignment horizontal="center"/>
    </xf>
    <xf numFmtId="3" fontId="31" fillId="8" borderId="69" xfId="13" applyNumberFormat="1" applyBorder="1" applyAlignment="1">
      <alignment horizontal="center"/>
    </xf>
    <xf numFmtId="3" fontId="31" fillId="8" borderId="70" xfId="13" applyNumberFormat="1" applyBorder="1" applyAlignment="1">
      <alignment horizontal="center"/>
    </xf>
    <xf numFmtId="3" fontId="31" fillId="8" borderId="71" xfId="13" applyNumberFormat="1" applyBorder="1" applyAlignment="1">
      <alignment horizontal="center"/>
    </xf>
    <xf numFmtId="3" fontId="31" fillId="8" borderId="68" xfId="13" applyNumberFormat="1" applyBorder="1" applyAlignment="1">
      <alignment horizontal="center"/>
    </xf>
    <xf numFmtId="3" fontId="31" fillId="8" borderId="66" xfId="13" applyNumberFormat="1" applyBorder="1" applyAlignment="1">
      <alignment horizontal="center"/>
    </xf>
    <xf numFmtId="3" fontId="31" fillId="8" borderId="67" xfId="13" applyNumberFormat="1" applyBorder="1" applyAlignment="1">
      <alignment horizontal="center"/>
    </xf>
    <xf numFmtId="0" fontId="48" fillId="0" borderId="0" xfId="11" applyFont="1" applyAlignment="1">
      <alignment horizontal="center"/>
    </xf>
    <xf numFmtId="3" fontId="36" fillId="0" borderId="72" xfId="16" applyNumberFormat="1" applyBorder="1" applyAlignment="1">
      <alignment horizontal="center"/>
    </xf>
    <xf numFmtId="3" fontId="36" fillId="0" borderId="73" xfId="16" applyNumberFormat="1" applyBorder="1" applyAlignment="1">
      <alignment horizontal="center"/>
    </xf>
    <xf numFmtId="3" fontId="36" fillId="0" borderId="74" xfId="16" applyNumberFormat="1" applyBorder="1" applyAlignment="1">
      <alignment horizontal="center"/>
    </xf>
    <xf numFmtId="3" fontId="36" fillId="0" borderId="75" xfId="16" applyNumberFormat="1" applyBorder="1" applyAlignment="1">
      <alignment horizontal="center"/>
    </xf>
    <xf numFmtId="3" fontId="36" fillId="0" borderId="7" xfId="16" applyNumberFormat="1" applyBorder="1" applyAlignment="1">
      <alignment horizontal="center"/>
    </xf>
    <xf numFmtId="3" fontId="36" fillId="0" borderId="8" xfId="16" applyNumberFormat="1" applyBorder="1" applyAlignment="1">
      <alignment horizontal="center"/>
    </xf>
    <xf numFmtId="1" fontId="36" fillId="0" borderId="3" xfId="16" applyNumberFormat="1" applyBorder="1" applyAlignment="1">
      <alignment horizontal="center" vertical="center" wrapText="1"/>
    </xf>
    <xf numFmtId="1" fontId="36" fillId="0" borderId="76" xfId="16" applyNumberFormat="1" applyBorder="1" applyAlignment="1">
      <alignment horizontal="center" vertical="center"/>
    </xf>
    <xf numFmtId="1" fontId="36" fillId="0" borderId="77" xfId="16" applyNumberFormat="1" applyBorder="1" applyAlignment="1">
      <alignment horizontal="center" vertical="center"/>
    </xf>
    <xf numFmtId="1" fontId="36" fillId="0" borderId="11" xfId="16" applyNumberFormat="1" applyBorder="1" applyAlignment="1">
      <alignment horizontal="center" vertical="center"/>
    </xf>
    <xf numFmtId="0" fontId="15" fillId="0" borderId="0" xfId="11" applyFont="1" applyAlignment="1">
      <alignment horizontal="center"/>
    </xf>
    <xf numFmtId="171" fontId="0" fillId="0" borderId="13" xfId="0" applyNumberFormat="1" applyBorder="1" applyAlignment="1">
      <alignment horizontal="center"/>
    </xf>
    <xf numFmtId="171" fontId="0" fillId="0" borderId="14" xfId="0" applyNumberFormat="1" applyBorder="1" applyAlignment="1">
      <alignment horizontal="center"/>
    </xf>
    <xf numFmtId="0" fontId="9" fillId="0" borderId="25" xfId="3" applyFont="1" applyFill="1" applyBorder="1" applyAlignment="1">
      <alignment horizontal="center" vertical="center" wrapText="1"/>
    </xf>
    <xf numFmtId="3" fontId="36" fillId="0" borderId="76" xfId="16" applyNumberFormat="1" applyBorder="1" applyAlignment="1">
      <alignment horizontal="center"/>
    </xf>
    <xf numFmtId="3" fontId="36" fillId="0" borderId="77" xfId="16" applyNumberFormat="1" applyBorder="1" applyAlignment="1">
      <alignment horizontal="center"/>
    </xf>
    <xf numFmtId="3" fontId="36" fillId="0" borderId="11" xfId="16" applyNumberFormat="1" applyBorder="1" applyAlignment="1">
      <alignment horizontal="center"/>
    </xf>
    <xf numFmtId="3" fontId="15" fillId="0" borderId="0" xfId="11" applyNumberFormat="1" applyFont="1" applyAlignment="1">
      <alignment horizontal="center"/>
    </xf>
    <xf numFmtId="0" fontId="4" fillId="2" borderId="6" xfId="0" applyFont="1" applyFill="1" applyBorder="1" applyAlignment="1">
      <alignment horizontal="center" vertical="center" wrapText="1"/>
    </xf>
    <xf numFmtId="0" fontId="19" fillId="0" borderId="0" xfId="11" applyFont="1" applyAlignment="1">
      <alignment horizontal="center" vertical="center"/>
    </xf>
    <xf numFmtId="0" fontId="19" fillId="0" borderId="0" xfId="11" applyFont="1"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xf>
    <xf numFmtId="2" fontId="13" fillId="0" borderId="0" xfId="11" applyNumberFormat="1" applyFont="1" applyBorder="1" applyAlignment="1">
      <alignment horizontal="center" vertical="center"/>
    </xf>
    <xf numFmtId="2" fontId="20" fillId="0" borderId="0" xfId="11" applyNumberFormat="1" applyFont="1" applyBorder="1" applyAlignment="1">
      <alignment horizontal="center" vertical="center"/>
    </xf>
    <xf numFmtId="44" fontId="19" fillId="5" borderId="45" xfId="11" applyNumberFormat="1" applyFont="1" applyFill="1" applyBorder="1" applyAlignment="1">
      <alignment horizontal="center" vertical="center"/>
    </xf>
    <xf numFmtId="44" fontId="19" fillId="5" borderId="29" xfId="11" applyNumberFormat="1" applyFont="1" applyFill="1" applyBorder="1" applyAlignment="1">
      <alignment horizontal="center" vertical="center"/>
    </xf>
    <xf numFmtId="44" fontId="19" fillId="5" borderId="52" xfId="11" applyNumberFormat="1" applyFont="1" applyFill="1" applyBorder="1" applyAlignment="1">
      <alignment horizontal="center" vertical="center"/>
    </xf>
    <xf numFmtId="169" fontId="15" fillId="0" borderId="0" xfId="11" applyNumberFormat="1" applyFont="1" applyAlignment="1">
      <alignment horizontal="center" vertical="center"/>
    </xf>
    <xf numFmtId="44" fontId="15" fillId="0" borderId="0" xfId="11" applyNumberFormat="1" applyFont="1" applyAlignment="1">
      <alignment horizontal="center" vertical="center"/>
    </xf>
    <xf numFmtId="44" fontId="19" fillId="5" borderId="15" xfId="11" applyNumberFormat="1" applyFont="1" applyFill="1" applyBorder="1" applyAlignment="1">
      <alignment horizontal="center" vertical="center"/>
    </xf>
    <xf numFmtId="44" fontId="19" fillId="5" borderId="0" xfId="11" applyNumberFormat="1" applyFont="1" applyFill="1" applyBorder="1" applyAlignment="1">
      <alignment horizontal="center" vertical="center"/>
    </xf>
    <xf numFmtId="44" fontId="19" fillId="5" borderId="53" xfId="11" applyNumberFormat="1" applyFont="1" applyFill="1" applyBorder="1" applyAlignment="1">
      <alignment horizontal="center" vertical="center"/>
    </xf>
    <xf numFmtId="44" fontId="19" fillId="0" borderId="15" xfId="11" applyNumberFormat="1" applyFont="1" applyBorder="1" applyAlignment="1">
      <alignment horizontal="center" vertical="center"/>
    </xf>
    <xf numFmtId="44" fontId="19" fillId="0" borderId="0" xfId="11" applyNumberFormat="1" applyFont="1" applyBorder="1" applyAlignment="1">
      <alignment horizontal="center" vertical="center"/>
    </xf>
    <xf numFmtId="44" fontId="19" fillId="0" borderId="53" xfId="11" applyNumberFormat="1" applyFont="1" applyBorder="1" applyAlignment="1">
      <alignment horizontal="center" vertical="center"/>
    </xf>
    <xf numFmtId="44" fontId="19" fillId="5" borderId="7" xfId="11" applyNumberFormat="1" applyFont="1" applyFill="1" applyBorder="1" applyAlignment="1">
      <alignment horizontal="center" vertical="center"/>
    </xf>
    <xf numFmtId="44" fontId="19" fillId="5" borderId="17" xfId="11" applyNumberFormat="1" applyFont="1" applyFill="1" applyBorder="1" applyAlignment="1">
      <alignment horizontal="center" vertical="center"/>
    </xf>
    <xf numFmtId="44" fontId="19" fillId="5" borderId="50" xfId="11" applyNumberFormat="1" applyFont="1" applyFill="1" applyBorder="1" applyAlignment="1">
      <alignment horizontal="center" vertical="center"/>
    </xf>
    <xf numFmtId="44" fontId="15" fillId="0" borderId="56" xfId="11" applyNumberFormat="1" applyFont="1" applyBorder="1" applyAlignment="1">
      <alignment horizontal="center" vertical="center"/>
    </xf>
    <xf numFmtId="0" fontId="15" fillId="0" borderId="0" xfId="11" applyFont="1" applyAlignment="1">
      <alignment horizontal="center" vertical="center"/>
    </xf>
    <xf numFmtId="0" fontId="21" fillId="0" borderId="0" xfId="11" applyFont="1" applyBorder="1" applyAlignment="1">
      <alignment horizontal="left" vertical="center"/>
    </xf>
    <xf numFmtId="1" fontId="35" fillId="0" borderId="0" xfId="15" applyNumberFormat="1" applyAlignment="1">
      <alignment horizontal="center"/>
    </xf>
    <xf numFmtId="0" fontId="1" fillId="0" borderId="0" xfId="0" applyFont="1" applyFill="1" applyAlignment="1">
      <alignment horizontal="center" vertical="center"/>
    </xf>
    <xf numFmtId="0" fontId="50" fillId="0" borderId="0" xfId="0" applyFont="1" applyAlignment="1">
      <alignment horizontal="center"/>
    </xf>
    <xf numFmtId="2" fontId="26" fillId="7" borderId="21" xfId="12" applyNumberFormat="1" applyBorder="1" applyAlignment="1">
      <alignment horizontal="center"/>
    </xf>
    <xf numFmtId="2" fontId="26" fillId="7" borderId="63" xfId="12" applyNumberFormat="1" applyBorder="1" applyAlignment="1">
      <alignment horizontal="center"/>
    </xf>
    <xf numFmtId="2" fontId="26" fillId="7" borderId="4" xfId="12" applyNumberFormat="1" applyBorder="1" applyAlignment="1">
      <alignment horizontal="center"/>
    </xf>
    <xf numFmtId="0" fontId="51" fillId="0" borderId="0" xfId="0" applyFont="1"/>
    <xf numFmtId="1" fontId="0" fillId="0" borderId="0" xfId="0" applyNumberFormat="1" applyAlignment="1">
      <alignment horizontal="center"/>
    </xf>
    <xf numFmtId="0" fontId="0" fillId="0" borderId="47" xfId="0" applyBorder="1"/>
    <xf numFmtId="0" fontId="0" fillId="0" borderId="29" xfId="0" applyBorder="1" applyAlignment="1">
      <alignment horizontal="center"/>
    </xf>
    <xf numFmtId="0" fontId="0" fillId="0" borderId="47" xfId="0" applyBorder="1" applyAlignment="1">
      <alignment horizontal="center"/>
    </xf>
    <xf numFmtId="0" fontId="40" fillId="0" borderId="0" xfId="0" applyFont="1" applyFill="1" applyBorder="1" applyAlignment="1">
      <alignment horizontal="left" vertical="top" wrapText="1"/>
    </xf>
    <xf numFmtId="0" fontId="15" fillId="0" borderId="5" xfId="11" applyFont="1" applyBorder="1" applyAlignment="1">
      <alignment horizontal="center"/>
    </xf>
    <xf numFmtId="0" fontId="25" fillId="0" borderId="12" xfId="11" applyFont="1" applyBorder="1" applyAlignment="1">
      <alignment horizontal="center"/>
    </xf>
    <xf numFmtId="0" fontId="25" fillId="0" borderId="6" xfId="11" applyFont="1" applyBorder="1" applyAlignment="1">
      <alignment horizontal="center"/>
    </xf>
    <xf numFmtId="171" fontId="31" fillId="8" borderId="7" xfId="13" applyNumberFormat="1" applyBorder="1" applyAlignment="1">
      <alignment horizontal="center"/>
    </xf>
    <xf numFmtId="171" fontId="31" fillId="8" borderId="11" xfId="13" applyNumberFormat="1" applyBorder="1" applyAlignment="1">
      <alignment horizontal="center"/>
    </xf>
    <xf numFmtId="0" fontId="0" fillId="6" borderId="0" xfId="0" applyFill="1" applyBorder="1" applyAlignment="1">
      <alignment horizontal="center"/>
    </xf>
    <xf numFmtId="44" fontId="0" fillId="0" borderId="0" xfId="1" applyFont="1" applyBorder="1" applyAlignment="1">
      <alignment horizontal="center"/>
    </xf>
    <xf numFmtId="44" fontId="0" fillId="0" borderId="0" xfId="1" applyFont="1" applyBorder="1"/>
    <xf numFmtId="0" fontId="41" fillId="0" borderId="0" xfId="0" applyFont="1" applyFill="1" applyBorder="1" applyAlignment="1">
      <alignment horizontal="center"/>
    </xf>
    <xf numFmtId="164" fontId="1" fillId="0" borderId="19" xfId="0" applyNumberFormat="1" applyFont="1" applyBorder="1" applyAlignment="1">
      <alignment horizontal="center" wrapText="1"/>
    </xf>
    <xf numFmtId="0" fontId="1" fillId="0" borderId="18" xfId="0" applyFont="1" applyBorder="1" applyAlignment="1">
      <alignment wrapText="1"/>
    </xf>
    <xf numFmtId="164" fontId="1" fillId="0" borderId="20" xfId="0" applyNumberFormat="1" applyFont="1" applyBorder="1" applyAlignment="1">
      <alignment horizontal="center" wrapText="1"/>
    </xf>
    <xf numFmtId="0" fontId="0" fillId="0" borderId="16" xfId="0" applyBorder="1"/>
    <xf numFmtId="0" fontId="0" fillId="0" borderId="44" xfId="0" applyFill="1" applyBorder="1"/>
    <xf numFmtId="164" fontId="0" fillId="0" borderId="27" xfId="1" applyNumberFormat="1" applyFont="1" applyBorder="1" applyAlignment="1">
      <alignment horizontal="center"/>
    </xf>
    <xf numFmtId="164" fontId="0" fillId="0" borderId="28" xfId="1" applyNumberFormat="1" applyFont="1" applyBorder="1" applyAlignment="1">
      <alignment horizontal="center"/>
    </xf>
    <xf numFmtId="0" fontId="0" fillId="0" borderId="48" xfId="0" applyBorder="1"/>
    <xf numFmtId="164" fontId="0" fillId="0" borderId="49" xfId="1" applyNumberFormat="1" applyFont="1" applyBorder="1"/>
    <xf numFmtId="164" fontId="0" fillId="0" borderId="30" xfId="1" applyNumberFormat="1" applyFont="1" applyBorder="1"/>
    <xf numFmtId="164" fontId="0" fillId="0" borderId="27" xfId="1" applyNumberFormat="1" applyFont="1" applyFill="1" applyBorder="1"/>
    <xf numFmtId="164" fontId="0" fillId="0" borderId="28" xfId="1" applyNumberFormat="1" applyFont="1" applyFill="1" applyBorder="1"/>
    <xf numFmtId="0" fontId="1" fillId="10" borderId="15" xfId="0" applyFont="1" applyFill="1" applyBorder="1"/>
    <xf numFmtId="0" fontId="1" fillId="11" borderId="15" xfId="0" applyFont="1" applyFill="1" applyBorder="1"/>
    <xf numFmtId="0" fontId="0" fillId="11" borderId="0" xfId="0" applyFill="1" applyBorder="1"/>
    <xf numFmtId="0" fontId="0" fillId="11" borderId="16" xfId="0" applyFill="1" applyBorder="1"/>
    <xf numFmtId="164" fontId="0" fillId="10" borderId="0" xfId="1" applyNumberFormat="1" applyFont="1" applyFill="1" applyBorder="1" applyAlignment="1">
      <alignment horizontal="center"/>
    </xf>
    <xf numFmtId="164" fontId="0" fillId="10" borderId="16" xfId="1" applyNumberFormat="1" applyFont="1" applyFill="1" applyBorder="1" applyAlignment="1">
      <alignment horizontal="center"/>
    </xf>
    <xf numFmtId="0" fontId="52" fillId="2" borderId="29" xfId="0" applyFont="1" applyFill="1" applyBorder="1" applyAlignment="1"/>
    <xf numFmtId="0" fontId="52" fillId="2" borderId="45" xfId="0" applyFont="1" applyFill="1" applyBorder="1" applyAlignment="1"/>
    <xf numFmtId="0" fontId="52" fillId="2" borderId="46" xfId="0" applyFont="1" applyFill="1" applyBorder="1" applyAlignment="1"/>
    <xf numFmtId="164" fontId="0" fillId="0" borderId="17" xfId="1" applyNumberFormat="1" applyFont="1" applyFill="1" applyBorder="1"/>
    <xf numFmtId="164" fontId="0" fillId="0" borderId="8" xfId="1" applyNumberFormat="1" applyFont="1" applyFill="1" applyBorder="1"/>
    <xf numFmtId="164" fontId="2" fillId="0" borderId="0" xfId="1" applyNumberFormat="1" applyFont="1" applyBorder="1" applyAlignment="1">
      <alignment horizontal="center"/>
    </xf>
    <xf numFmtId="164" fontId="2" fillId="0" borderId="16" xfId="1" applyNumberFormat="1" applyFont="1" applyBorder="1" applyAlignment="1">
      <alignment horizontal="center"/>
    </xf>
    <xf numFmtId="173" fontId="0" fillId="0" borderId="0" xfId="1" applyNumberFormat="1" applyFont="1" applyBorder="1" applyAlignment="1">
      <alignment horizontal="center"/>
    </xf>
    <xf numFmtId="173" fontId="0" fillId="0" borderId="16" xfId="1" applyNumberFormat="1" applyFont="1" applyBorder="1" applyAlignment="1">
      <alignment horizontal="center"/>
    </xf>
    <xf numFmtId="0" fontId="1" fillId="0" borderId="0" xfId="0" applyFont="1"/>
    <xf numFmtId="0" fontId="53" fillId="0" borderId="25" xfId="0" applyFont="1" applyBorder="1"/>
    <xf numFmtId="0" fontId="0" fillId="0" borderId="25" xfId="0" applyBorder="1" applyAlignment="1">
      <alignment horizontal="center" vertical="center"/>
    </xf>
    <xf numFmtId="0" fontId="0" fillId="0" borderId="26" xfId="0" applyBorder="1" applyAlignment="1">
      <alignment horizontal="center" vertical="center"/>
    </xf>
    <xf numFmtId="0" fontId="0" fillId="0" borderId="23" xfId="0" applyBorder="1" applyAlignment="1">
      <alignment horizontal="center" vertical="center"/>
    </xf>
    <xf numFmtId="44" fontId="19" fillId="0" borderId="11" xfId="11" applyNumberFormat="1" applyFont="1" applyFill="1" applyBorder="1" applyAlignment="1"/>
    <xf numFmtId="0" fontId="15" fillId="0" borderId="9" xfId="11" applyFont="1" applyFill="1" applyBorder="1" applyAlignment="1">
      <alignment horizontal="center" vertical="center" wrapText="1"/>
    </xf>
    <xf numFmtId="44" fontId="19" fillId="0" borderId="9" xfId="11" applyNumberFormat="1" applyFont="1" applyFill="1" applyBorder="1" applyAlignment="1"/>
    <xf numFmtId="0" fontId="0" fillId="0" borderId="13" xfId="0" applyBorder="1"/>
    <xf numFmtId="0" fontId="0" fillId="0" borderId="22" xfId="0" applyBorder="1" applyAlignment="1">
      <alignment horizontal="center" vertical="center"/>
    </xf>
    <xf numFmtId="0" fontId="8" fillId="0" borderId="22" xfId="0" applyFont="1" applyBorder="1"/>
    <xf numFmtId="0" fontId="0" fillId="0" borderId="14" xfId="0" applyBorder="1"/>
    <xf numFmtId="0" fontId="8" fillId="0" borderId="0" xfId="0" applyFont="1" applyBorder="1"/>
    <xf numFmtId="0" fontId="0" fillId="0" borderId="17" xfId="0" applyBorder="1" applyAlignment="1">
      <alignment horizontal="center" vertical="center"/>
    </xf>
    <xf numFmtId="0" fontId="0" fillId="0" borderId="8" xfId="0" applyBorder="1"/>
    <xf numFmtId="0" fontId="20" fillId="0" borderId="0" xfId="11" applyFont="1" applyAlignment="1">
      <alignment horizontal="left" vertical="center"/>
    </xf>
    <xf numFmtId="3" fontId="26" fillId="7" borderId="80" xfId="12" applyNumberFormat="1" applyBorder="1" applyAlignment="1">
      <alignment horizontal="center"/>
    </xf>
    <xf numFmtId="3" fontId="26" fillId="7" borderId="81" xfId="12" applyNumberFormat="1" applyBorder="1" applyAlignment="1">
      <alignment horizontal="center"/>
    </xf>
    <xf numFmtId="3" fontId="26" fillId="7" borderId="82" xfId="12" applyNumberFormat="1" applyBorder="1" applyAlignment="1">
      <alignment horizontal="center"/>
    </xf>
    <xf numFmtId="3" fontId="26" fillId="7" borderId="83" xfId="12" applyNumberFormat="1" applyBorder="1" applyAlignment="1">
      <alignment horizontal="center"/>
    </xf>
    <xf numFmtId="3" fontId="26" fillId="7" borderId="55" xfId="12" applyNumberFormat="1" applyBorder="1" applyAlignment="1">
      <alignment horizontal="center"/>
    </xf>
    <xf numFmtId="3" fontId="26" fillId="7" borderId="84" xfId="12" applyNumberFormat="1" applyBorder="1" applyAlignment="1">
      <alignment horizontal="center"/>
    </xf>
    <xf numFmtId="3" fontId="26" fillId="7" borderId="85" xfId="12" applyNumberFormat="1" applyBorder="1" applyAlignment="1">
      <alignment horizontal="center"/>
    </xf>
    <xf numFmtId="3" fontId="26" fillId="7" borderId="86" xfId="12" applyNumberFormat="1" applyBorder="1" applyAlignment="1">
      <alignment horizontal="center"/>
    </xf>
    <xf numFmtId="3" fontId="26" fillId="7" borderId="87" xfId="12" applyNumberFormat="1" applyBorder="1" applyAlignment="1">
      <alignment horizontal="center"/>
    </xf>
    <xf numFmtId="0" fontId="1" fillId="0" borderId="10" xfId="0" applyFont="1" applyFill="1" applyBorder="1" applyAlignment="1">
      <alignment horizontal="center"/>
    </xf>
    <xf numFmtId="0" fontId="22" fillId="0" borderId="54" xfId="11" applyFont="1" applyFill="1" applyBorder="1" applyAlignment="1">
      <alignment horizontal="center" vertical="center" wrapText="1"/>
    </xf>
    <xf numFmtId="0" fontId="22" fillId="0" borderId="44" xfId="11" applyFont="1" applyFill="1" applyBorder="1" applyAlignment="1">
      <alignment horizontal="center" vertical="center" wrapText="1"/>
    </xf>
    <xf numFmtId="44" fontId="13" fillId="0" borderId="23" xfId="1" applyNumberFormat="1" applyFont="1" applyBorder="1" applyAlignment="1">
      <alignment horizontal="center"/>
    </xf>
    <xf numFmtId="44" fontId="11" fillId="0" borderId="26" xfId="1" applyNumberFormat="1" applyFont="1" applyBorder="1" applyAlignment="1">
      <alignment horizontal="center" vertical="center" wrapText="1"/>
    </xf>
    <xf numFmtId="44" fontId="13" fillId="0" borderId="23" xfId="1" applyNumberFormat="1" applyFont="1" applyBorder="1" applyAlignment="1"/>
    <xf numFmtId="44" fontId="13" fillId="0" borderId="25" xfId="1" applyNumberFormat="1" applyFont="1" applyBorder="1" applyAlignment="1"/>
    <xf numFmtId="44" fontId="11" fillId="0" borderId="25" xfId="1" applyNumberFormat="1" applyFont="1" applyBorder="1" applyAlignment="1"/>
    <xf numFmtId="44" fontId="11" fillId="0" borderId="25" xfId="1" applyNumberFormat="1" applyFont="1" applyBorder="1" applyAlignment="1">
      <alignment vertical="center" wrapText="1"/>
    </xf>
    <xf numFmtId="44" fontId="11" fillId="0" borderId="26" xfId="1" applyNumberFormat="1" applyFont="1" applyBorder="1" applyAlignment="1">
      <alignment vertical="center" wrapText="1"/>
    </xf>
    <xf numFmtId="1" fontId="0" fillId="0" borderId="24" xfId="0" applyNumberFormat="1" applyBorder="1" applyAlignment="1">
      <alignment horizontal="center"/>
    </xf>
    <xf numFmtId="1" fontId="0" fillId="0" borderId="25" xfId="0" applyNumberFormat="1" applyBorder="1" applyAlignment="1">
      <alignment horizontal="center"/>
    </xf>
    <xf numFmtId="1" fontId="0" fillId="0" borderId="26" xfId="0" applyNumberFormat="1" applyBorder="1" applyAlignment="1">
      <alignment horizontal="center"/>
    </xf>
    <xf numFmtId="1" fontId="0" fillId="0" borderId="47" xfId="0" applyNumberFormat="1" applyBorder="1" applyAlignment="1">
      <alignment horizontal="center"/>
    </xf>
    <xf numFmtId="0" fontId="11" fillId="0" borderId="0" xfId="11" applyFont="1" applyAlignment="1"/>
    <xf numFmtId="0" fontId="0" fillId="0" borderId="7" xfId="0" applyBorder="1" applyAlignment="1">
      <alignment horizontal="center"/>
    </xf>
    <xf numFmtId="0" fontId="0" fillId="0" borderId="8" xfId="0" applyBorder="1" applyAlignment="1">
      <alignment horizontal="center"/>
    </xf>
    <xf numFmtId="170" fontId="0" fillId="0" borderId="24" xfId="0" applyNumberFormat="1" applyBorder="1" applyAlignment="1">
      <alignment horizontal="center"/>
    </xf>
    <xf numFmtId="170" fontId="0" fillId="0" borderId="25" xfId="0" applyNumberFormat="1" applyBorder="1" applyAlignment="1">
      <alignment horizontal="center"/>
    </xf>
    <xf numFmtId="170" fontId="0" fillId="0" borderId="47" xfId="0" applyNumberFormat="1" applyBorder="1" applyAlignment="1">
      <alignment horizontal="center"/>
    </xf>
    <xf numFmtId="170" fontId="0" fillId="0" borderId="26" xfId="0" applyNumberFormat="1" applyBorder="1" applyAlignment="1">
      <alignment horizontal="center"/>
    </xf>
    <xf numFmtId="0" fontId="54" fillId="0" borderId="0" xfId="0" applyFont="1" applyFill="1" applyBorder="1" applyAlignment="1">
      <alignment horizontal="center"/>
    </xf>
    <xf numFmtId="0" fontId="55" fillId="0" borderId="0" xfId="12" applyFont="1" applyFill="1" applyBorder="1" applyAlignment="1">
      <alignment horizontal="left"/>
    </xf>
    <xf numFmtId="171" fontId="52" fillId="0" borderId="0" xfId="0" applyNumberFormat="1" applyFont="1" applyFill="1" applyBorder="1" applyAlignment="1">
      <alignment horizontal="center"/>
    </xf>
    <xf numFmtId="0" fontId="56" fillId="6" borderId="0" xfId="0" applyFont="1" applyFill="1"/>
    <xf numFmtId="0" fontId="0" fillId="0" borderId="0" xfId="0" applyBorder="1" applyAlignment="1">
      <alignment horizontal="left"/>
    </xf>
    <xf numFmtId="0" fontId="0" fillId="0" borderId="0" xfId="0" applyFill="1" applyBorder="1" applyAlignment="1">
      <alignment horizontal="left"/>
    </xf>
    <xf numFmtId="0" fontId="0" fillId="0" borderId="23" xfId="0" applyBorder="1"/>
    <xf numFmtId="0" fontId="0" fillId="0" borderId="27" xfId="0" applyBorder="1" applyAlignment="1">
      <alignment horizontal="center"/>
    </xf>
    <xf numFmtId="0" fontId="0" fillId="0" borderId="23" xfId="0" applyBorder="1" applyAlignment="1">
      <alignment horizontal="center"/>
    </xf>
    <xf numFmtId="1" fontId="36" fillId="8" borderId="89" xfId="13" applyNumberFormat="1" applyFont="1" applyBorder="1" applyAlignment="1">
      <alignment horizontal="center" vertical="center"/>
    </xf>
    <xf numFmtId="1" fontId="36" fillId="8" borderId="81" xfId="13" applyNumberFormat="1" applyFont="1" applyBorder="1" applyAlignment="1">
      <alignment horizontal="center" vertical="center"/>
    </xf>
    <xf numFmtId="1" fontId="36" fillId="8" borderId="88" xfId="13" applyNumberFormat="1" applyFont="1" applyBorder="1" applyAlignment="1">
      <alignment horizontal="center" vertical="center"/>
    </xf>
    <xf numFmtId="1" fontId="42" fillId="8" borderId="68" xfId="13" applyNumberFormat="1" applyFont="1" applyBorder="1" applyAlignment="1">
      <alignment horizontal="center" vertical="center"/>
    </xf>
    <xf numFmtId="0" fontId="1" fillId="0" borderId="6" xfId="0" applyFont="1" applyBorder="1" applyAlignment="1">
      <alignment horizontal="center" vertical="center" wrapText="1"/>
    </xf>
    <xf numFmtId="0" fontId="57" fillId="7" borderId="3" xfId="12" applyFont="1" applyBorder="1" applyAlignment="1">
      <alignment horizontal="center"/>
    </xf>
    <xf numFmtId="171" fontId="57" fillId="7" borderId="6" xfId="12" applyNumberFormat="1" applyFont="1" applyBorder="1" applyAlignment="1">
      <alignment horizontal="center"/>
    </xf>
    <xf numFmtId="37" fontId="57" fillId="7" borderId="3" xfId="18" applyNumberFormat="1" applyFont="1" applyFill="1" applyBorder="1" applyAlignment="1">
      <alignment horizontal="center"/>
    </xf>
    <xf numFmtId="1" fontId="1" fillId="0" borderId="3" xfId="0" applyNumberFormat="1" applyFont="1" applyBorder="1" applyAlignment="1">
      <alignment horizontal="center"/>
    </xf>
    <xf numFmtId="0" fontId="56" fillId="11" borderId="0" xfId="0" applyFont="1" applyFill="1" applyBorder="1" applyAlignment="1">
      <alignment horizontal="center" vertical="center"/>
    </xf>
    <xf numFmtId="0" fontId="56" fillId="11" borderId="16" xfId="0" applyFont="1" applyFill="1" applyBorder="1" applyAlignment="1">
      <alignment horizontal="center" vertical="center"/>
    </xf>
    <xf numFmtId="0" fontId="0" fillId="9" borderId="8" xfId="0" applyFill="1" applyBorder="1" applyAlignment="1">
      <alignment horizontal="center" vertical="center"/>
    </xf>
    <xf numFmtId="0" fontId="56" fillId="11" borderId="12" xfId="0" applyFont="1" applyFill="1" applyBorder="1" applyAlignment="1">
      <alignment horizontal="center" vertical="center"/>
    </xf>
    <xf numFmtId="0" fontId="56" fillId="11" borderId="6" xfId="0" applyFont="1" applyFill="1" applyBorder="1" applyAlignment="1">
      <alignment horizontal="center" vertical="center"/>
    </xf>
    <xf numFmtId="0" fontId="0" fillId="0" borderId="0" xfId="0" applyFill="1" applyBorder="1" applyAlignment="1"/>
    <xf numFmtId="0" fontId="15" fillId="0" borderId="14" xfId="0" applyFont="1" applyBorder="1" applyAlignment="1">
      <alignment horizontal="center" vertical="center"/>
    </xf>
    <xf numFmtId="165" fontId="26" fillId="7" borderId="30" xfId="12" applyNumberFormat="1" applyBorder="1" applyAlignment="1">
      <alignment horizontal="center"/>
    </xf>
    <xf numFmtId="165" fontId="26" fillId="7" borderId="31" xfId="12" applyNumberFormat="1" applyBorder="1" applyAlignment="1">
      <alignment horizontal="center"/>
    </xf>
    <xf numFmtId="165" fontId="31" fillId="8" borderId="81" xfId="13" applyNumberFormat="1" applyBorder="1" applyAlignment="1">
      <alignment horizontal="center"/>
    </xf>
    <xf numFmtId="165" fontId="31" fillId="8" borderId="82" xfId="13" applyNumberFormat="1" applyBorder="1" applyAlignment="1">
      <alignment horizontal="center"/>
    </xf>
    <xf numFmtId="165" fontId="31" fillId="8" borderId="55" xfId="13" applyNumberFormat="1" applyBorder="1" applyAlignment="1">
      <alignment horizontal="center"/>
    </xf>
    <xf numFmtId="165" fontId="31" fillId="8" borderId="84" xfId="13" applyNumberFormat="1" applyBorder="1" applyAlignment="1">
      <alignment horizontal="center"/>
    </xf>
    <xf numFmtId="165" fontId="31" fillId="8" borderId="86" xfId="13" applyNumberFormat="1" applyBorder="1" applyAlignment="1">
      <alignment horizontal="center"/>
    </xf>
    <xf numFmtId="165" fontId="31" fillId="8" borderId="87" xfId="13" applyNumberFormat="1" applyBorder="1" applyAlignment="1">
      <alignment horizontal="center"/>
    </xf>
    <xf numFmtId="0" fontId="15" fillId="0" borderId="9" xfId="0" applyFont="1" applyBorder="1" applyAlignment="1">
      <alignment horizontal="center"/>
    </xf>
    <xf numFmtId="10" fontId="26" fillId="7" borderId="81" xfId="12" applyNumberFormat="1" applyBorder="1" applyAlignment="1">
      <alignment horizontal="center"/>
    </xf>
    <xf numFmtId="10" fontId="26" fillId="7" borderId="82" xfId="12" applyNumberFormat="1" applyBorder="1" applyAlignment="1">
      <alignment horizontal="center"/>
    </xf>
    <xf numFmtId="10" fontId="26" fillId="7" borderId="55" xfId="12" applyNumberFormat="1" applyBorder="1" applyAlignment="1">
      <alignment horizontal="center"/>
    </xf>
    <xf numFmtId="10" fontId="26" fillId="7" borderId="84" xfId="12" applyNumberFormat="1" applyBorder="1" applyAlignment="1">
      <alignment horizontal="center"/>
    </xf>
    <xf numFmtId="10" fontId="26" fillId="7" borderId="86" xfId="12" applyNumberFormat="1" applyBorder="1" applyAlignment="1">
      <alignment horizontal="center"/>
    </xf>
    <xf numFmtId="10" fontId="26" fillId="7" borderId="87" xfId="12" applyNumberFormat="1" applyBorder="1" applyAlignment="1">
      <alignment horizontal="center"/>
    </xf>
    <xf numFmtId="10" fontId="26" fillId="7" borderId="89" xfId="12" applyNumberFormat="1" applyBorder="1" applyAlignment="1">
      <alignment horizontal="center"/>
    </xf>
    <xf numFmtId="10" fontId="26" fillId="7" borderId="90" xfId="12" applyNumberFormat="1" applyBorder="1" applyAlignment="1">
      <alignment horizontal="center"/>
    </xf>
    <xf numFmtId="10" fontId="26" fillId="7" borderId="91" xfId="12" applyNumberFormat="1" applyBorder="1" applyAlignment="1">
      <alignment horizontal="center"/>
    </xf>
    <xf numFmtId="0" fontId="56" fillId="11" borderId="3"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6" fillId="11" borderId="10" xfId="0" applyFont="1" applyFill="1" applyBorder="1" applyAlignment="1">
      <alignment horizontal="center" vertical="center"/>
    </xf>
    <xf numFmtId="10" fontId="26" fillId="7" borderId="78" xfId="12" applyNumberFormat="1" applyBorder="1" applyAlignment="1">
      <alignment horizontal="center"/>
    </xf>
    <xf numFmtId="10" fontId="26" fillId="7" borderId="79" xfId="12" applyNumberFormat="1" applyBorder="1" applyAlignment="1">
      <alignment horizontal="center"/>
    </xf>
    <xf numFmtId="165" fontId="31" fillId="8" borderId="89" xfId="13" applyNumberFormat="1" applyBorder="1" applyAlignment="1">
      <alignment horizontal="center"/>
    </xf>
    <xf numFmtId="165" fontId="31" fillId="8" borderId="90" xfId="13" applyNumberFormat="1" applyBorder="1" applyAlignment="1">
      <alignment horizontal="center"/>
    </xf>
    <xf numFmtId="165" fontId="31" fillId="8" borderId="91" xfId="13" applyNumberFormat="1" applyBorder="1" applyAlignment="1">
      <alignment horizontal="center"/>
    </xf>
    <xf numFmtId="171" fontId="31" fillId="8" borderId="0" xfId="13" applyNumberFormat="1" applyBorder="1" applyAlignment="1">
      <alignment horizontal="center" vertical="center"/>
    </xf>
    <xf numFmtId="164" fontId="0" fillId="0" borderId="0" xfId="1" applyNumberFormat="1" applyFont="1" applyFill="1" applyBorder="1" applyAlignment="1">
      <alignment horizontal="center"/>
    </xf>
    <xf numFmtId="0" fontId="5" fillId="0" borderId="0" xfId="0" applyFont="1" applyFill="1" applyBorder="1" applyAlignment="1"/>
    <xf numFmtId="0" fontId="52" fillId="0" borderId="0" xfId="0" applyFont="1" applyFill="1" applyBorder="1" applyAlignment="1"/>
    <xf numFmtId="0" fontId="4" fillId="2" borderId="3" xfId="0" applyFont="1" applyFill="1" applyBorder="1" applyAlignment="1">
      <alignment horizontal="left" vertical="center"/>
    </xf>
    <xf numFmtId="0" fontId="46" fillId="0" borderId="0" xfId="0" applyFont="1" applyBorder="1" applyAlignment="1">
      <alignment horizontal="left" vertical="top" wrapText="1"/>
    </xf>
    <xf numFmtId="0" fontId="48" fillId="0" borderId="0" xfId="11" applyFont="1" applyAlignment="1">
      <alignment horizontal="center"/>
    </xf>
    <xf numFmtId="3" fontId="15" fillId="0" borderId="0" xfId="11" applyNumberFormat="1" applyFont="1" applyAlignment="1">
      <alignment horizontal="center"/>
    </xf>
    <xf numFmtId="0" fontId="1" fillId="0" borderId="3" xfId="0" applyFont="1" applyBorder="1" applyAlignment="1">
      <alignment horizontal="left"/>
    </xf>
    <xf numFmtId="0" fontId="1" fillId="0" borderId="11" xfId="0" applyFont="1" applyBorder="1" applyAlignment="1">
      <alignment horizontal="left"/>
    </xf>
    <xf numFmtId="44" fontId="1" fillId="0" borderId="3" xfId="0" applyNumberFormat="1" applyFont="1" applyBorder="1" applyAlignment="1">
      <alignment horizontal="center" vertical="center" wrapText="1"/>
    </xf>
    <xf numFmtId="0" fontId="58" fillId="0" borderId="5" xfId="0" applyFont="1" applyFill="1" applyBorder="1" applyAlignment="1"/>
    <xf numFmtId="0" fontId="58" fillId="0" borderId="12" xfId="0" applyFont="1" applyFill="1" applyBorder="1" applyAlignment="1"/>
    <xf numFmtId="0" fontId="58" fillId="0" borderId="6" xfId="0" applyFont="1" applyFill="1" applyBorder="1" applyAlignment="1"/>
    <xf numFmtId="0" fontId="58" fillId="0" borderId="5" xfId="0" applyFont="1" applyFill="1" applyBorder="1" applyAlignment="1">
      <alignment horizontal="left"/>
    </xf>
    <xf numFmtId="0" fontId="15" fillId="0" borderId="22" xfId="19" applyFont="1" applyFill="1" applyBorder="1" applyAlignment="1">
      <alignment horizontal="center"/>
    </xf>
    <xf numFmtId="0" fontId="15" fillId="0" borderId="54" xfId="19" applyFont="1" applyBorder="1" applyAlignment="1">
      <alignment horizontal="center"/>
    </xf>
    <xf numFmtId="0" fontId="15" fillId="0" borderId="48" xfId="19" applyFont="1" applyBorder="1" applyAlignment="1">
      <alignment horizontal="center"/>
    </xf>
    <xf numFmtId="0" fontId="15" fillId="0" borderId="18" xfId="19" applyFont="1" applyBorder="1" applyAlignment="1">
      <alignment horizontal="center"/>
    </xf>
    <xf numFmtId="0" fontId="25" fillId="0" borderId="9" xfId="19" applyFont="1" applyBorder="1" applyAlignment="1">
      <alignment horizontal="center"/>
    </xf>
    <xf numFmtId="0" fontId="15" fillId="0" borderId="5" xfId="19" applyFont="1" applyBorder="1" applyAlignment="1">
      <alignment horizontal="center"/>
    </xf>
    <xf numFmtId="3" fontId="0" fillId="0" borderId="0" xfId="0" applyNumberFormat="1" applyAlignment="1">
      <alignment horizontal="center"/>
    </xf>
    <xf numFmtId="0" fontId="17" fillId="6" borderId="11" xfId="0" applyFont="1" applyFill="1" applyBorder="1" applyAlignment="1">
      <alignment horizontal="left" vertical="top" wrapText="1"/>
    </xf>
    <xf numFmtId="0" fontId="17" fillId="6" borderId="9" xfId="0" applyFont="1" applyFill="1" applyBorder="1" applyAlignment="1">
      <alignment horizontal="center" vertical="center"/>
    </xf>
    <xf numFmtId="0" fontId="17" fillId="6" borderId="4" xfId="0" applyFont="1" applyFill="1" applyBorder="1" applyAlignment="1">
      <alignment horizontal="center" vertical="center" wrapText="1"/>
    </xf>
    <xf numFmtId="0" fontId="4" fillId="6" borderId="3" xfId="0" applyFont="1" applyFill="1" applyBorder="1" applyAlignment="1">
      <alignment horizontal="center" vertical="center"/>
    </xf>
    <xf numFmtId="0" fontId="4" fillId="6" borderId="4" xfId="0" applyFont="1" applyFill="1" applyBorder="1" applyAlignment="1">
      <alignment horizontal="center" vertical="center"/>
    </xf>
    <xf numFmtId="1" fontId="57" fillId="7" borderId="3" xfId="12" applyNumberFormat="1" applyFont="1" applyBorder="1" applyAlignment="1">
      <alignment horizontal="center"/>
    </xf>
    <xf numFmtId="0" fontId="59" fillId="0" borderId="0" xfId="0" applyFont="1"/>
    <xf numFmtId="0" fontId="31" fillId="8" borderId="55" xfId="13" applyAlignment="1">
      <alignment horizontal="center"/>
    </xf>
    <xf numFmtId="0" fontId="26" fillId="7" borderId="55" xfId="12" applyAlignment="1">
      <alignment horizontal="center"/>
    </xf>
    <xf numFmtId="0" fontId="1" fillId="11" borderId="10" xfId="0" applyFont="1" applyFill="1" applyBorder="1" applyAlignment="1">
      <alignment vertical="center"/>
    </xf>
    <xf numFmtId="0" fontId="1" fillId="10" borderId="10" xfId="0" applyFont="1" applyFill="1" applyBorder="1" applyAlignment="1">
      <alignment vertical="center"/>
    </xf>
    <xf numFmtId="0" fontId="52" fillId="2" borderId="26" xfId="0" applyFont="1" applyFill="1" applyBorder="1" applyAlignment="1">
      <alignment vertical="center"/>
    </xf>
    <xf numFmtId="0" fontId="1" fillId="11" borderId="10" xfId="0" applyFont="1" applyFill="1" applyBorder="1" applyAlignment="1">
      <alignment horizontal="left" vertical="center"/>
    </xf>
    <xf numFmtId="0" fontId="4" fillId="2" borderId="24" xfId="0" applyFont="1" applyFill="1" applyBorder="1" applyAlignment="1">
      <alignment horizontal="left" vertical="center"/>
    </xf>
    <xf numFmtId="0" fontId="0" fillId="0" borderId="0" xfId="0" applyAlignment="1">
      <alignment vertical="center"/>
    </xf>
    <xf numFmtId="0" fontId="1" fillId="11" borderId="25" xfId="0" applyFont="1" applyFill="1" applyBorder="1" applyAlignment="1">
      <alignment vertical="center"/>
    </xf>
    <xf numFmtId="0" fontId="1" fillId="10" borderId="25" xfId="0" applyFont="1" applyFill="1" applyBorder="1" applyAlignment="1">
      <alignment vertical="center"/>
    </xf>
    <xf numFmtId="0" fontId="1" fillId="10" borderId="10" xfId="0" applyFont="1" applyFill="1" applyBorder="1" applyAlignment="1">
      <alignment horizontal="left" vertical="center"/>
    </xf>
    <xf numFmtId="0" fontId="52" fillId="2" borderId="26" xfId="0" applyFont="1" applyFill="1" applyBorder="1" applyAlignment="1">
      <alignment horizontal="left" vertical="center"/>
    </xf>
    <xf numFmtId="0" fontId="0" fillId="0" borderId="0" xfId="0" applyFont="1" applyAlignment="1">
      <alignment horizontal="left" vertical="center"/>
    </xf>
    <xf numFmtId="0" fontId="1" fillId="10" borderId="11" xfId="0" applyFont="1" applyFill="1" applyBorder="1" applyAlignment="1">
      <alignment horizontal="left" vertical="center"/>
    </xf>
    <xf numFmtId="1" fontId="36" fillId="0" borderId="0" xfId="16" applyNumberFormat="1" applyBorder="1" applyAlignment="1">
      <alignment horizontal="center" vertical="center" wrapText="1"/>
    </xf>
    <xf numFmtId="171" fontId="31" fillId="8" borderId="9" xfId="13" applyNumberFormat="1" applyBorder="1" applyAlignment="1">
      <alignment horizontal="center" vertical="center"/>
    </xf>
    <xf numFmtId="171" fontId="31" fillId="8" borderId="11" xfId="13" applyNumberFormat="1" applyBorder="1" applyAlignment="1">
      <alignment horizontal="center" vertical="center"/>
    </xf>
    <xf numFmtId="0" fontId="29" fillId="6" borderId="0" xfId="2" applyFont="1" applyFill="1" applyBorder="1" applyAlignment="1">
      <alignment horizontal="right" vertical="center"/>
    </xf>
    <xf numFmtId="0" fontId="46" fillId="0" borderId="22" xfId="0" applyFont="1" applyBorder="1" applyAlignment="1">
      <alignment horizontal="left" vertical="top" wrapText="1"/>
    </xf>
    <xf numFmtId="0" fontId="46" fillId="0" borderId="0" xfId="0" applyFont="1" applyBorder="1" applyAlignment="1">
      <alignment horizontal="left" vertical="top" wrapText="1"/>
    </xf>
    <xf numFmtId="0" fontId="61" fillId="0" borderId="0" xfId="20" applyAlignment="1">
      <alignment horizontal="left"/>
    </xf>
    <xf numFmtId="0" fontId="3" fillId="0" borderId="0" xfId="2" applyBorder="1" applyAlignment="1">
      <alignment horizontal="center"/>
    </xf>
    <xf numFmtId="0" fontId="15" fillId="0" borderId="5" xfId="11" applyFont="1" applyFill="1" applyBorder="1" applyAlignment="1">
      <alignment horizontal="center" vertical="center" wrapText="1"/>
    </xf>
    <xf numFmtId="0" fontId="15" fillId="0" borderId="12" xfId="11" applyFont="1" applyFill="1" applyBorder="1" applyAlignment="1">
      <alignment horizontal="center" vertical="center" wrapText="1"/>
    </xf>
    <xf numFmtId="0" fontId="15" fillId="0" borderId="6" xfId="11" applyFont="1" applyFill="1" applyBorder="1" applyAlignment="1">
      <alignment horizontal="center" vertical="center" wrapText="1"/>
    </xf>
    <xf numFmtId="166" fontId="22" fillId="0" borderId="5" xfId="11" applyNumberFormat="1" applyFont="1" applyBorder="1" applyAlignment="1">
      <alignment horizontal="center"/>
    </xf>
    <xf numFmtId="166" fontId="22" fillId="0" borderId="12" xfId="11" applyNumberFormat="1" applyFont="1" applyBorder="1" applyAlignment="1">
      <alignment horizontal="center"/>
    </xf>
    <xf numFmtId="166" fontId="22" fillId="0" borderId="6" xfId="11" applyNumberFormat="1" applyFont="1" applyBorder="1" applyAlignment="1">
      <alignment horizontal="center"/>
    </xf>
    <xf numFmtId="0" fontId="3" fillId="0" borderId="0" xfId="2" applyBorder="1" applyAlignment="1">
      <alignment horizontal="left" vertical="center"/>
    </xf>
    <xf numFmtId="0" fontId="15" fillId="0" borderId="5" xfId="11" applyFont="1" applyBorder="1" applyAlignment="1">
      <alignment horizontal="center"/>
    </xf>
    <xf numFmtId="0" fontId="15" fillId="0" borderId="6" xfId="11" applyFont="1" applyBorder="1" applyAlignment="1">
      <alignment horizontal="center"/>
    </xf>
    <xf numFmtId="0" fontId="8" fillId="0" borderId="22" xfId="0" applyFont="1" applyBorder="1" applyAlignment="1">
      <alignment horizontal="left" wrapText="1"/>
    </xf>
    <xf numFmtId="0" fontId="8" fillId="0" borderId="0" xfId="0" applyFont="1" applyBorder="1" applyAlignment="1">
      <alignment horizontal="left" wrapText="1"/>
    </xf>
    <xf numFmtId="0" fontId="33" fillId="0" borderId="15" xfId="0" applyFont="1" applyBorder="1" applyAlignment="1">
      <alignment horizontal="left" wrapText="1"/>
    </xf>
    <xf numFmtId="0" fontId="33" fillId="0" borderId="0" xfId="0" applyFont="1" applyAlignment="1">
      <alignment horizontal="left" wrapText="1"/>
    </xf>
    <xf numFmtId="0" fontId="38" fillId="2" borderId="5" xfId="11" applyFont="1" applyFill="1" applyBorder="1" applyAlignment="1">
      <alignment horizontal="center" vertical="center" wrapText="1"/>
    </xf>
    <xf numFmtId="0" fontId="38" fillId="2" borderId="6" xfId="11" applyFont="1" applyFill="1" applyBorder="1" applyAlignment="1">
      <alignment horizontal="center" vertical="center" wrapText="1"/>
    </xf>
    <xf numFmtId="3" fontId="15" fillId="0" borderId="0" xfId="11" applyNumberFormat="1" applyFont="1" applyAlignment="1">
      <alignment horizontal="center"/>
    </xf>
    <xf numFmtId="0" fontId="48" fillId="0" borderId="0" xfId="11" applyFont="1" applyAlignment="1">
      <alignment horizontal="center"/>
    </xf>
    <xf numFmtId="0" fontId="15" fillId="0" borderId="0" xfId="11" applyFont="1" applyAlignment="1">
      <alignment horizontal="center"/>
    </xf>
    <xf numFmtId="0" fontId="38" fillId="2" borderId="12" xfId="11" applyFont="1" applyFill="1" applyBorder="1" applyAlignment="1">
      <alignment horizontal="center" vertical="center" wrapText="1"/>
    </xf>
    <xf numFmtId="0" fontId="11" fillId="0" borderId="0" xfId="11" applyFont="1" applyAlignment="1">
      <alignment horizontal="center"/>
    </xf>
    <xf numFmtId="0" fontId="19" fillId="0" borderId="0" xfId="11" applyFont="1" applyAlignment="1">
      <alignment horizontal="center"/>
    </xf>
    <xf numFmtId="0" fontId="8" fillId="0" borderId="0" xfId="0" applyFont="1" applyAlignment="1">
      <alignment horizontal="center"/>
    </xf>
    <xf numFmtId="0" fontId="34" fillId="0" borderId="0" xfId="14" applyAlignment="1">
      <alignment horizontal="left"/>
    </xf>
    <xf numFmtId="0" fontId="35" fillId="0" borderId="0" xfId="15" applyAlignment="1">
      <alignment horizontal="left"/>
    </xf>
    <xf numFmtId="0" fontId="1" fillId="0" borderId="17" xfId="0" applyFont="1" applyBorder="1" applyAlignment="1">
      <alignment horizontal="center"/>
    </xf>
    <xf numFmtId="0" fontId="41" fillId="2" borderId="5" xfId="0" applyFont="1" applyFill="1" applyBorder="1" applyAlignment="1">
      <alignment horizontal="center"/>
    </xf>
    <xf numFmtId="0" fontId="41" fillId="2" borderId="6" xfId="0" applyFont="1" applyFill="1" applyBorder="1" applyAlignment="1">
      <alignment horizontal="center"/>
    </xf>
    <xf numFmtId="0" fontId="40" fillId="0" borderId="22" xfId="0" applyFont="1" applyFill="1" applyBorder="1" applyAlignment="1">
      <alignment horizontal="left" vertical="top" wrapText="1"/>
    </xf>
    <xf numFmtId="0" fontId="40" fillId="0" borderId="0" xfId="0" applyFont="1" applyFill="1" applyBorder="1" applyAlignment="1">
      <alignment horizontal="left" vertical="top" wrapText="1"/>
    </xf>
    <xf numFmtId="0" fontId="10" fillId="0" borderId="17" xfId="3" applyFont="1" applyBorder="1" applyAlignment="1">
      <alignment horizontal="center"/>
    </xf>
    <xf numFmtId="0" fontId="50" fillId="0" borderId="9" xfId="0" applyFont="1" applyBorder="1" applyAlignment="1">
      <alignment horizontal="center" vertical="center"/>
    </xf>
    <xf numFmtId="0" fontId="50" fillId="0" borderId="10" xfId="0" applyFont="1" applyBorder="1" applyAlignment="1">
      <alignment horizontal="center" vertical="center"/>
    </xf>
    <xf numFmtId="0" fontId="50" fillId="0" borderId="11" xfId="0" applyFont="1" applyBorder="1" applyAlignment="1">
      <alignment horizontal="center" vertical="center"/>
    </xf>
    <xf numFmtId="0" fontId="17" fillId="4" borderId="5" xfId="0" applyFont="1" applyFill="1" applyBorder="1" applyAlignment="1">
      <alignment horizontal="center" wrapText="1"/>
    </xf>
    <xf numFmtId="0" fontId="17" fillId="4" borderId="6" xfId="0" applyFont="1" applyFill="1" applyBorder="1" applyAlignment="1">
      <alignment horizontal="center" wrapText="1"/>
    </xf>
    <xf numFmtId="0" fontId="1" fillId="0" borderId="5" xfId="0" applyFont="1" applyBorder="1" applyAlignment="1">
      <alignment horizontal="center"/>
    </xf>
    <xf numFmtId="0" fontId="1" fillId="0" borderId="12" xfId="0" applyFont="1" applyBorder="1" applyAlignment="1">
      <alignment horizontal="center"/>
    </xf>
    <xf numFmtId="0" fontId="1" fillId="0" borderId="6" xfId="0" applyFont="1" applyBorder="1" applyAlignment="1">
      <alignment horizontal="center"/>
    </xf>
    <xf numFmtId="0" fontId="8" fillId="0" borderId="13" xfId="0" applyFont="1" applyBorder="1" applyAlignment="1">
      <alignment horizontal="center"/>
    </xf>
    <xf numFmtId="0" fontId="8" fillId="0" borderId="14" xfId="0" applyFont="1" applyBorder="1" applyAlignment="1">
      <alignment horizontal="center"/>
    </xf>
    <xf numFmtId="0" fontId="56" fillId="6" borderId="0" xfId="0" applyFont="1" applyFill="1" applyAlignment="1">
      <alignment horizontal="center"/>
    </xf>
  </cellXfs>
  <cellStyles count="21">
    <cellStyle name="Calculation" xfId="13" builtinId="22"/>
    <cellStyle name="Comma" xfId="18" builtinId="3"/>
    <cellStyle name="Comma 2" xfId="6"/>
    <cellStyle name="Currency" xfId="1" builtinId="4"/>
    <cellStyle name="Currency 2" xfId="5"/>
    <cellStyle name="Currency 3" xfId="10"/>
    <cellStyle name="Heading 1" xfId="2" builtinId="16"/>
    <cellStyle name="Heading 4" xfId="15" builtinId="19"/>
    <cellStyle name="Hyperlink" xfId="20" builtinId="8"/>
    <cellStyle name="Hyperlink 2" xfId="9"/>
    <cellStyle name="Input" xfId="12" builtinId="20"/>
    <cellStyle name="Linked Cell" xfId="16" builtinId="24"/>
    <cellStyle name="Normal" xfId="0" builtinId="0"/>
    <cellStyle name="Normal 2" xfId="3"/>
    <cellStyle name="Normal 3" xfId="8"/>
    <cellStyle name="Normal 4" xfId="11"/>
    <cellStyle name="Normal 4 2" xfId="19"/>
    <cellStyle name="Normal 5" xfId="17"/>
    <cellStyle name="Percent 2" xfId="4"/>
    <cellStyle name="Percent 2 2" xfId="7"/>
    <cellStyle name="Title" xfId="14" builtinId="15"/>
  </cellStyles>
  <dxfs count="6">
    <dxf>
      <font>
        <color rgb="FF006100"/>
      </font>
      <fill>
        <patternFill>
          <bgColor rgb="FFC6EFCE"/>
        </patternFill>
      </fill>
    </dxf>
    <dxf>
      <font>
        <color rgb="FF9C0006"/>
      </font>
      <fill>
        <patternFill>
          <bgColor rgb="FFFFC7CE"/>
        </patternFill>
      </fill>
    </dxf>
    <dxf>
      <font>
        <color theme="3"/>
      </font>
      <fill>
        <patternFill>
          <bgColor theme="3"/>
        </patternFill>
      </fill>
    </dxf>
    <dxf>
      <font>
        <color theme="3"/>
      </font>
      <fill>
        <patternFill>
          <fgColor theme="9" tint="0.59996337778862885"/>
          <bgColor theme="3"/>
        </patternFill>
      </fill>
      <border>
        <left/>
      </border>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BC9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1644791</xdr:colOff>
      <xdr:row>1</xdr:row>
      <xdr:rowOff>43295</xdr:rowOff>
    </xdr:from>
    <xdr:to>
      <xdr:col>1</xdr:col>
      <xdr:colOff>1969943</xdr:colOff>
      <xdr:row>2</xdr:row>
      <xdr:rowOff>161665</xdr:rowOff>
    </xdr:to>
    <xdr:sp macro="" textlink="">
      <xdr:nvSpPr>
        <xdr:cNvPr id="3" name="32-Point Star 2"/>
        <xdr:cNvSpPr/>
      </xdr:nvSpPr>
      <xdr:spPr>
        <a:xfrm>
          <a:off x="1732104" y="130608"/>
          <a:ext cx="325152" cy="308870"/>
        </a:xfrm>
        <a:prstGeom prst="star32">
          <a:avLst/>
        </a:prstGeom>
        <a:solidFill>
          <a:schemeClr val="bg1"/>
        </a:solidFill>
        <a:ln>
          <a:solidFill>
            <a:schemeClr val="accent6"/>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619140</xdr:colOff>
      <xdr:row>150</xdr:row>
      <xdr:rowOff>44823</xdr:rowOff>
    </xdr:from>
    <xdr:to>
      <xdr:col>36</xdr:col>
      <xdr:colOff>243026</xdr:colOff>
      <xdr:row>161</xdr:row>
      <xdr:rowOff>128499</xdr:rowOff>
    </xdr:to>
    <xdr:pic>
      <xdr:nvPicPr>
        <xdr:cNvPr id="2" name="Picture 1"/>
        <xdr:cNvPicPr>
          <a:picLocks noChangeAspect="1"/>
        </xdr:cNvPicPr>
      </xdr:nvPicPr>
      <xdr:blipFill>
        <a:blip xmlns:r="http://schemas.openxmlformats.org/officeDocument/2006/relationships" r:embed="rId1"/>
        <a:stretch>
          <a:fillRect/>
        </a:stretch>
      </xdr:blipFill>
      <xdr:spPr>
        <a:xfrm>
          <a:off x="17643116" y="33581788"/>
          <a:ext cx="8409298" cy="24593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70_Tarf\LIPA%20Pending%202014\FPPCA,%20Revenue%20Decoupling%20&amp;%20Securitization\Consolidated%20March%202014%20Tariff%20Changes\Proposed%20Rates%20Table\Bill%20Impact%20Original%20Proposed\Billing%20Calc%20Example%20(1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ibenedettop1\AppData\Local\Microsoft\Windows\Temporary%20Internet%20Files\Content.Outlook\88C2XQ2N\Example-%202019%20Customer%20Bill%20Cal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tancm\AppData\Local\Microsoft\Windows\Temporary%20Internet%20Files\Content.Outlook\39EQZEI6\ERM%20LIPA%202014_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ling Dept Calc"/>
      <sheetName val="Summary Resi 180"/>
      <sheetName val="1600"/>
      <sheetName val="3900"/>
      <sheetName val="rptcrd7800"/>
      <sheetName val="12400"/>
      <sheetName val="summary"/>
      <sheetName val="Percent of tot bill"/>
      <sheetName val="summary bands"/>
      <sheetName val="band 1"/>
      <sheetName val="band 2"/>
      <sheetName val="band 3"/>
      <sheetName val="band 4"/>
      <sheetName val="band 5"/>
      <sheetName val="band 6"/>
      <sheetName val="band 7"/>
      <sheetName val="band 8"/>
      <sheetName val="band 9"/>
      <sheetName val="band 10"/>
      <sheetName val="LIC Factors"/>
      <sheetName val="Rate 180 Impact"/>
      <sheetName val="Bill Step Through"/>
    </sheetNames>
    <sheetDataSet>
      <sheetData sheetId="0">
        <row r="5">
          <cell r="G5">
            <v>30</v>
          </cell>
        </row>
        <row r="6">
          <cell r="C6">
            <v>41426</v>
          </cell>
          <cell r="G6">
            <v>30</v>
          </cell>
        </row>
        <row r="7">
          <cell r="C7">
            <v>41456</v>
          </cell>
          <cell r="G7">
            <v>0</v>
          </cell>
          <cell r="Y7">
            <v>0</v>
          </cell>
          <cell r="Z7">
            <v>0</v>
          </cell>
        </row>
        <row r="8">
          <cell r="Y8">
            <v>1</v>
          </cell>
          <cell r="Z8">
            <v>31</v>
          </cell>
        </row>
        <row r="9">
          <cell r="R9">
            <v>40973</v>
          </cell>
          <cell r="U9">
            <v>41426</v>
          </cell>
          <cell r="Y9">
            <v>2</v>
          </cell>
          <cell r="Z9">
            <v>28</v>
          </cell>
        </row>
        <row r="10">
          <cell r="C10">
            <v>0.01</v>
          </cell>
          <cell r="U10">
            <v>41547</v>
          </cell>
          <cell r="Y10">
            <v>3</v>
          </cell>
          <cell r="Z10">
            <v>31</v>
          </cell>
        </row>
        <row r="11">
          <cell r="Y11">
            <v>4</v>
          </cell>
          <cell r="Z11">
            <v>30</v>
          </cell>
        </row>
        <row r="12">
          <cell r="Y12">
            <v>5</v>
          </cell>
          <cell r="Z12">
            <v>31</v>
          </cell>
        </row>
        <row r="13">
          <cell r="C13">
            <v>2.5298999999999999E-2</v>
          </cell>
          <cell r="Y13">
            <v>6</v>
          </cell>
          <cell r="Z13">
            <v>30</v>
          </cell>
        </row>
        <row r="14">
          <cell r="C14">
            <v>0</v>
          </cell>
          <cell r="Y14">
            <v>7</v>
          </cell>
          <cell r="Z14">
            <v>31</v>
          </cell>
        </row>
        <row r="15">
          <cell r="C15">
            <v>0</v>
          </cell>
          <cell r="Y15">
            <v>8</v>
          </cell>
          <cell r="Z15">
            <v>31</v>
          </cell>
        </row>
        <row r="16">
          <cell r="C16">
            <v>0</v>
          </cell>
          <cell r="Y16">
            <v>9</v>
          </cell>
          <cell r="Z16">
            <v>30</v>
          </cell>
        </row>
        <row r="17">
          <cell r="Y17">
            <v>10</v>
          </cell>
          <cell r="Z17">
            <v>31</v>
          </cell>
        </row>
        <row r="18">
          <cell r="Y18">
            <v>11</v>
          </cell>
          <cell r="Z18">
            <v>30</v>
          </cell>
        </row>
        <row r="19">
          <cell r="C19">
            <v>0</v>
          </cell>
          <cell r="Y19">
            <v>12</v>
          </cell>
          <cell r="Z19">
            <v>31</v>
          </cell>
        </row>
        <row r="20">
          <cell r="C20">
            <v>201.58349461972989</v>
          </cell>
        </row>
        <row r="24">
          <cell r="C24">
            <v>1020</v>
          </cell>
        </row>
        <row r="34">
          <cell r="P34">
            <v>0</v>
          </cell>
          <cell r="Q34">
            <v>0</v>
          </cell>
          <cell r="R34">
            <v>0</v>
          </cell>
          <cell r="S34">
            <v>0</v>
          </cell>
        </row>
        <row r="54">
          <cell r="G54">
            <v>0</v>
          </cell>
        </row>
        <row r="55">
          <cell r="G55">
            <v>0</v>
          </cell>
        </row>
        <row r="56">
          <cell r="G5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l Calc Step Through 180"/>
      <sheetName val="Bill Calc Step Through 282"/>
      <sheetName val="DTLE Screen"/>
    </sheetNames>
    <sheetDataSet>
      <sheetData sheetId="0">
        <row r="2">
          <cell r="L2" t="str">
            <v>N</v>
          </cell>
        </row>
        <row r="3">
          <cell r="L3" t="str">
            <v>S</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Assumptions"/>
      <sheetName val="Demand-Energy Ratios"/>
      <sheetName val="Rates"/>
      <sheetName val="LIC"/>
      <sheetName val="elidemandreduction"/>
      <sheetName val="Summary Annual"/>
      <sheetName val="SummaryRollUp"/>
      <sheetName val="Detail"/>
      <sheetName val="Summary"/>
      <sheetName val="RateCodes"/>
      <sheetName val="RateSummarywithunbundled"/>
      <sheetName val="RateRollUpwithunbundled"/>
      <sheetName val="Factors"/>
      <sheetName val="1980"/>
      <sheetName val="RechargeNY"/>
      <sheetName val="SPT"/>
      <sheetName val="Notes"/>
    </sheetNames>
    <sheetDataSet>
      <sheetData sheetId="0"/>
      <sheetData sheetId="1">
        <row r="2">
          <cell r="B2">
            <v>2014</v>
          </cell>
        </row>
      </sheetData>
      <sheetData sheetId="2" refreshError="1"/>
      <sheetData sheetId="3"/>
      <sheetData sheetId="4" refreshError="1"/>
      <sheetData sheetId="5"/>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psegliny.com/aboutpseglongisland/ratesandtariffs/rateinformation"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SEGLongIslandEVli@pseg.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
  <sheetViews>
    <sheetView workbookViewId="0"/>
  </sheetViews>
  <sheetFormatPr defaultRowHeight="15"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J31"/>
  <sheetViews>
    <sheetView topLeftCell="C1" workbookViewId="0"/>
  </sheetViews>
  <sheetFormatPr defaultRowHeight="15" x14ac:dyDescent="0.25"/>
  <cols>
    <col min="1" max="1" width="9.7109375" hidden="1" customWidth="1"/>
    <col min="2" max="2" width="10.7109375" hidden="1" customWidth="1"/>
    <col min="3" max="3" width="5.7109375" customWidth="1"/>
    <col min="8" max="8" width="13.5703125" customWidth="1"/>
    <col min="9" max="9" width="10.5703125" customWidth="1"/>
    <col min="10" max="18" width="8.7109375" bestFit="1" customWidth="1"/>
    <col min="19" max="40" width="9.7109375" bestFit="1" customWidth="1"/>
    <col min="41" max="49" width="8.7109375" bestFit="1" customWidth="1"/>
    <col min="50" max="68" width="9.7109375" bestFit="1" customWidth="1"/>
    <col min="69" max="77" width="8.7109375" bestFit="1" customWidth="1"/>
    <col min="78" max="99" width="9.7109375" bestFit="1" customWidth="1"/>
    <col min="100" max="108" width="8.7109375" bestFit="1" customWidth="1"/>
    <col min="109" max="129" width="9.7109375" bestFit="1" customWidth="1"/>
    <col min="130" max="138" width="8.7109375" bestFit="1" customWidth="1"/>
    <col min="139" max="160" width="9.7109375" bestFit="1" customWidth="1"/>
    <col min="161" max="169" width="8.7109375" bestFit="1" customWidth="1"/>
    <col min="170" max="190" width="9.7109375" bestFit="1" customWidth="1"/>
    <col min="191" max="199" width="8.7109375" bestFit="1" customWidth="1"/>
    <col min="200" max="221" width="9.7109375" bestFit="1" customWidth="1"/>
    <col min="222" max="230" width="8.7109375" bestFit="1" customWidth="1"/>
    <col min="231" max="252" width="9.7109375" bestFit="1" customWidth="1"/>
    <col min="253" max="261" width="8.7109375" bestFit="1" customWidth="1"/>
    <col min="262" max="291" width="9.7109375" bestFit="1" customWidth="1"/>
    <col min="292" max="313" width="10.7109375" bestFit="1" customWidth="1"/>
    <col min="314" max="322" width="9.7109375" bestFit="1" customWidth="1"/>
    <col min="323" max="343" width="10.7109375" bestFit="1" customWidth="1"/>
    <col min="344" max="352" width="9.7109375" bestFit="1" customWidth="1"/>
    <col min="353" max="374" width="10.7109375" bestFit="1" customWidth="1"/>
  </cols>
  <sheetData>
    <row r="1" spans="1:374" ht="22.5" x14ac:dyDescent="0.3">
      <c r="D1" s="607" t="s">
        <v>206</v>
      </c>
      <c r="E1" s="607"/>
      <c r="F1" s="607"/>
      <c r="G1" s="607"/>
    </row>
    <row r="2" spans="1:374" x14ac:dyDescent="0.25">
      <c r="D2" s="608" t="s">
        <v>207</v>
      </c>
      <c r="E2" s="608"/>
      <c r="F2" s="608"/>
      <c r="I2" s="34"/>
      <c r="J2" s="323" t="s">
        <v>205</v>
      </c>
      <c r="K2" s="323"/>
    </row>
    <row r="3" spans="1:374" ht="15.75" thickBot="1" x14ac:dyDescent="0.3">
      <c r="I3" s="200" t="s">
        <v>179</v>
      </c>
      <c r="J3" s="316">
        <v>43466</v>
      </c>
      <c r="K3" s="316">
        <v>43467</v>
      </c>
      <c r="L3" s="316">
        <v>43468</v>
      </c>
      <c r="M3" s="316">
        <v>43469</v>
      </c>
      <c r="N3" s="316">
        <v>43470</v>
      </c>
      <c r="O3" s="316">
        <v>43471</v>
      </c>
      <c r="P3" s="316">
        <v>43472</v>
      </c>
      <c r="Q3" s="316">
        <v>43473</v>
      </c>
      <c r="R3" s="316">
        <v>43474</v>
      </c>
      <c r="S3" s="316">
        <v>43475</v>
      </c>
      <c r="T3" s="316">
        <v>43476</v>
      </c>
      <c r="U3" s="316">
        <v>43477</v>
      </c>
      <c r="V3" s="316">
        <v>43478</v>
      </c>
      <c r="W3" s="316">
        <v>43479</v>
      </c>
      <c r="X3" s="316">
        <v>43480</v>
      </c>
      <c r="Y3" s="316">
        <v>43481</v>
      </c>
      <c r="Z3" s="316">
        <v>43482</v>
      </c>
      <c r="AA3" s="316">
        <v>43483</v>
      </c>
      <c r="AB3" s="316">
        <v>43484</v>
      </c>
      <c r="AC3" s="316">
        <v>43485</v>
      </c>
      <c r="AD3" s="316">
        <v>43486</v>
      </c>
      <c r="AE3" s="316">
        <v>43487</v>
      </c>
      <c r="AF3" s="316">
        <v>43488</v>
      </c>
      <c r="AG3" s="316">
        <v>43489</v>
      </c>
      <c r="AH3" s="316">
        <v>43490</v>
      </c>
      <c r="AI3" s="316">
        <v>43491</v>
      </c>
      <c r="AJ3" s="316">
        <v>43492</v>
      </c>
      <c r="AK3" s="316">
        <v>43493</v>
      </c>
      <c r="AL3" s="316">
        <v>43494</v>
      </c>
      <c r="AM3" s="316">
        <v>43495</v>
      </c>
      <c r="AN3" s="316">
        <v>43496</v>
      </c>
      <c r="AO3" s="316">
        <v>43497</v>
      </c>
      <c r="AP3" s="316">
        <v>43498</v>
      </c>
      <c r="AQ3" s="316">
        <v>43499</v>
      </c>
      <c r="AR3" s="316">
        <v>43500</v>
      </c>
      <c r="AS3" s="316">
        <v>43501</v>
      </c>
      <c r="AT3" s="316">
        <v>43502</v>
      </c>
      <c r="AU3" s="316">
        <v>43503</v>
      </c>
      <c r="AV3" s="316">
        <v>43504</v>
      </c>
      <c r="AW3" s="316">
        <v>43505</v>
      </c>
      <c r="AX3" s="316">
        <v>43506</v>
      </c>
      <c r="AY3" s="316">
        <v>43507</v>
      </c>
      <c r="AZ3" s="316">
        <v>43508</v>
      </c>
      <c r="BA3" s="316">
        <v>43509</v>
      </c>
      <c r="BB3" s="316">
        <v>43510</v>
      </c>
      <c r="BC3" s="316">
        <v>43511</v>
      </c>
      <c r="BD3" s="316">
        <v>43512</v>
      </c>
      <c r="BE3" s="316">
        <v>43513</v>
      </c>
      <c r="BF3" s="316">
        <v>43514</v>
      </c>
      <c r="BG3" s="316">
        <v>43515</v>
      </c>
      <c r="BH3" s="316">
        <v>43516</v>
      </c>
      <c r="BI3" s="316">
        <v>43517</v>
      </c>
      <c r="BJ3" s="316">
        <v>43518</v>
      </c>
      <c r="BK3" s="316">
        <v>43519</v>
      </c>
      <c r="BL3" s="316">
        <v>43520</v>
      </c>
      <c r="BM3" s="316">
        <v>43521</v>
      </c>
      <c r="BN3" s="316">
        <v>43522</v>
      </c>
      <c r="BO3" s="316">
        <v>43523</v>
      </c>
      <c r="BP3" s="316">
        <v>43524</v>
      </c>
      <c r="BQ3" s="316">
        <v>43525</v>
      </c>
      <c r="BR3" s="316">
        <v>43526</v>
      </c>
      <c r="BS3" s="316">
        <v>43527</v>
      </c>
      <c r="BT3" s="316">
        <v>43528</v>
      </c>
      <c r="BU3" s="316">
        <v>43529</v>
      </c>
      <c r="BV3" s="316">
        <v>43530</v>
      </c>
      <c r="BW3" s="316">
        <v>43531</v>
      </c>
      <c r="BX3" s="316">
        <v>43532</v>
      </c>
      <c r="BY3" s="316">
        <v>43533</v>
      </c>
      <c r="BZ3" s="316">
        <v>43534</v>
      </c>
      <c r="CA3" s="316">
        <v>43535</v>
      </c>
      <c r="CB3" s="316">
        <v>43536</v>
      </c>
      <c r="CC3" s="316">
        <v>43537</v>
      </c>
      <c r="CD3" s="316">
        <v>43538</v>
      </c>
      <c r="CE3" s="316">
        <v>43539</v>
      </c>
      <c r="CF3" s="316">
        <v>43540</v>
      </c>
      <c r="CG3" s="316">
        <v>43541</v>
      </c>
      <c r="CH3" s="316">
        <v>43542</v>
      </c>
      <c r="CI3" s="316">
        <v>43543</v>
      </c>
      <c r="CJ3" s="316">
        <v>43544</v>
      </c>
      <c r="CK3" s="316">
        <v>43545</v>
      </c>
      <c r="CL3" s="316">
        <v>43546</v>
      </c>
      <c r="CM3" s="316">
        <v>43547</v>
      </c>
      <c r="CN3" s="316">
        <v>43548</v>
      </c>
      <c r="CO3" s="316">
        <v>43549</v>
      </c>
      <c r="CP3" s="316">
        <v>43550</v>
      </c>
      <c r="CQ3" s="316">
        <v>43551</v>
      </c>
      <c r="CR3" s="316">
        <v>43552</v>
      </c>
      <c r="CS3" s="316">
        <v>43553</v>
      </c>
      <c r="CT3" s="316">
        <v>43554</v>
      </c>
      <c r="CU3" s="316">
        <v>43555</v>
      </c>
      <c r="CV3" s="316">
        <v>43556</v>
      </c>
      <c r="CW3" s="316">
        <v>43557</v>
      </c>
      <c r="CX3" s="316">
        <v>43558</v>
      </c>
      <c r="CY3" s="316">
        <v>43559</v>
      </c>
      <c r="CZ3" s="316">
        <v>43560</v>
      </c>
      <c r="DA3" s="316">
        <v>43561</v>
      </c>
      <c r="DB3" s="316">
        <v>43562</v>
      </c>
      <c r="DC3" s="316">
        <v>43563</v>
      </c>
      <c r="DD3" s="316">
        <v>43564</v>
      </c>
      <c r="DE3" s="316">
        <v>43565</v>
      </c>
      <c r="DF3" s="316">
        <v>43566</v>
      </c>
      <c r="DG3" s="316">
        <v>43567</v>
      </c>
      <c r="DH3" s="316">
        <v>43568</v>
      </c>
      <c r="DI3" s="316">
        <v>43569</v>
      </c>
      <c r="DJ3" s="316">
        <v>43570</v>
      </c>
      <c r="DK3" s="316">
        <v>43571</v>
      </c>
      <c r="DL3" s="316">
        <v>43572</v>
      </c>
      <c r="DM3" s="316">
        <v>43573</v>
      </c>
      <c r="DN3" s="316">
        <v>43574</v>
      </c>
      <c r="DO3" s="316">
        <v>43575</v>
      </c>
      <c r="DP3" s="316">
        <v>43576</v>
      </c>
      <c r="DQ3" s="316">
        <v>43577</v>
      </c>
      <c r="DR3" s="316">
        <v>43578</v>
      </c>
      <c r="DS3" s="316">
        <v>43579</v>
      </c>
      <c r="DT3" s="316">
        <v>43580</v>
      </c>
      <c r="DU3" s="316">
        <v>43581</v>
      </c>
      <c r="DV3" s="316">
        <v>43582</v>
      </c>
      <c r="DW3" s="316">
        <v>43583</v>
      </c>
      <c r="DX3" s="316">
        <v>43584</v>
      </c>
      <c r="DY3" s="316">
        <v>43585</v>
      </c>
      <c r="DZ3" s="316">
        <v>43586</v>
      </c>
      <c r="EA3" s="316">
        <v>43587</v>
      </c>
      <c r="EB3" s="316">
        <v>43588</v>
      </c>
      <c r="EC3" s="316">
        <v>43589</v>
      </c>
      <c r="ED3" s="316">
        <v>43590</v>
      </c>
      <c r="EE3" s="316">
        <v>43591</v>
      </c>
      <c r="EF3" s="316">
        <v>43592</v>
      </c>
      <c r="EG3" s="316">
        <v>43593</v>
      </c>
      <c r="EH3" s="316">
        <v>43594</v>
      </c>
      <c r="EI3" s="316">
        <v>43595</v>
      </c>
      <c r="EJ3" s="316">
        <v>43596</v>
      </c>
      <c r="EK3" s="316">
        <v>43597</v>
      </c>
      <c r="EL3" s="316">
        <v>43598</v>
      </c>
      <c r="EM3" s="316">
        <v>43599</v>
      </c>
      <c r="EN3" s="316">
        <v>43600</v>
      </c>
      <c r="EO3" s="316">
        <v>43601</v>
      </c>
      <c r="EP3" s="316">
        <v>43602</v>
      </c>
      <c r="EQ3" s="316">
        <v>43603</v>
      </c>
      <c r="ER3" s="316">
        <v>43604</v>
      </c>
      <c r="ES3" s="316">
        <v>43605</v>
      </c>
      <c r="ET3" s="316">
        <v>43606</v>
      </c>
      <c r="EU3" s="316">
        <v>43607</v>
      </c>
      <c r="EV3" s="316">
        <v>43608</v>
      </c>
      <c r="EW3" s="316">
        <v>43609</v>
      </c>
      <c r="EX3" s="316">
        <v>43610</v>
      </c>
      <c r="EY3" s="316">
        <v>43611</v>
      </c>
      <c r="EZ3" s="316">
        <v>43612</v>
      </c>
      <c r="FA3" s="316">
        <v>43613</v>
      </c>
      <c r="FB3" s="316">
        <v>43614</v>
      </c>
      <c r="FC3" s="316">
        <v>43615</v>
      </c>
      <c r="FD3" s="316">
        <v>43616</v>
      </c>
      <c r="FE3" s="316">
        <v>43617</v>
      </c>
      <c r="FF3" s="316">
        <v>43618</v>
      </c>
      <c r="FG3" s="316">
        <v>43619</v>
      </c>
      <c r="FH3" s="316">
        <v>43620</v>
      </c>
      <c r="FI3" s="316">
        <v>43621</v>
      </c>
      <c r="FJ3" s="316">
        <v>43622</v>
      </c>
      <c r="FK3" s="316">
        <v>43623</v>
      </c>
      <c r="FL3" s="316">
        <v>43624</v>
      </c>
      <c r="FM3" s="316">
        <v>43625</v>
      </c>
      <c r="FN3" s="316">
        <v>43626</v>
      </c>
      <c r="FO3" s="316">
        <v>43627</v>
      </c>
      <c r="FP3" s="316">
        <v>43628</v>
      </c>
      <c r="FQ3" s="316">
        <v>43629</v>
      </c>
      <c r="FR3" s="316">
        <v>43630</v>
      </c>
      <c r="FS3" s="316">
        <v>43631</v>
      </c>
      <c r="FT3" s="316">
        <v>43632</v>
      </c>
      <c r="FU3" s="316">
        <v>43633</v>
      </c>
      <c r="FV3" s="316">
        <v>43634</v>
      </c>
      <c r="FW3" s="316">
        <v>43635</v>
      </c>
      <c r="FX3" s="316">
        <v>43636</v>
      </c>
      <c r="FY3" s="316">
        <v>43637</v>
      </c>
      <c r="FZ3" s="316">
        <v>43638</v>
      </c>
      <c r="GA3" s="316">
        <v>43639</v>
      </c>
      <c r="GB3" s="316">
        <v>43640</v>
      </c>
      <c r="GC3" s="316">
        <v>43641</v>
      </c>
      <c r="GD3" s="316">
        <v>43642</v>
      </c>
      <c r="GE3" s="316">
        <v>43643</v>
      </c>
      <c r="GF3" s="316">
        <v>43644</v>
      </c>
      <c r="GG3" s="316">
        <v>43645</v>
      </c>
      <c r="GH3" s="316">
        <v>43646</v>
      </c>
      <c r="GI3" s="316">
        <v>43647</v>
      </c>
      <c r="GJ3" s="316">
        <v>43648</v>
      </c>
      <c r="GK3" s="316">
        <v>43649</v>
      </c>
      <c r="GL3" s="316">
        <v>43650</v>
      </c>
      <c r="GM3" s="316">
        <v>43651</v>
      </c>
      <c r="GN3" s="316">
        <v>43652</v>
      </c>
      <c r="GO3" s="316">
        <v>43653</v>
      </c>
      <c r="GP3" s="316">
        <v>43654</v>
      </c>
      <c r="GQ3" s="316">
        <v>43655</v>
      </c>
      <c r="GR3" s="316">
        <v>43656</v>
      </c>
      <c r="GS3" s="316">
        <v>43657</v>
      </c>
      <c r="GT3" s="316">
        <v>43658</v>
      </c>
      <c r="GU3" s="316">
        <v>43659</v>
      </c>
      <c r="GV3" s="316">
        <v>43660</v>
      </c>
      <c r="GW3" s="316">
        <v>43661</v>
      </c>
      <c r="GX3" s="316">
        <v>43662</v>
      </c>
      <c r="GY3" s="316">
        <v>43663</v>
      </c>
      <c r="GZ3" s="316">
        <v>43664</v>
      </c>
      <c r="HA3" s="316">
        <v>43665</v>
      </c>
      <c r="HB3" s="316">
        <v>43666</v>
      </c>
      <c r="HC3" s="316">
        <v>43667</v>
      </c>
      <c r="HD3" s="316">
        <v>43668</v>
      </c>
      <c r="HE3" s="316">
        <v>43669</v>
      </c>
      <c r="HF3" s="316">
        <v>43670</v>
      </c>
      <c r="HG3" s="316">
        <v>43671</v>
      </c>
      <c r="HH3" s="316">
        <v>43672</v>
      </c>
      <c r="HI3" s="316">
        <v>43673</v>
      </c>
      <c r="HJ3" s="316">
        <v>43674</v>
      </c>
      <c r="HK3" s="316">
        <v>43675</v>
      </c>
      <c r="HL3" s="316">
        <v>43676</v>
      </c>
      <c r="HM3" s="316">
        <v>43677</v>
      </c>
      <c r="HN3" s="316">
        <v>43678</v>
      </c>
      <c r="HO3" s="316">
        <v>43679</v>
      </c>
      <c r="HP3" s="316">
        <v>43680</v>
      </c>
      <c r="HQ3" s="316">
        <v>43681</v>
      </c>
      <c r="HR3" s="316">
        <v>43682</v>
      </c>
      <c r="HS3" s="316">
        <v>43683</v>
      </c>
      <c r="HT3" s="316">
        <v>43684</v>
      </c>
      <c r="HU3" s="316">
        <v>43685</v>
      </c>
      <c r="HV3" s="316">
        <v>43686</v>
      </c>
      <c r="HW3" s="316">
        <v>43687</v>
      </c>
      <c r="HX3" s="316">
        <v>43688</v>
      </c>
      <c r="HY3" s="316">
        <v>43689</v>
      </c>
      <c r="HZ3" s="316">
        <v>43690</v>
      </c>
      <c r="IA3" s="316">
        <v>43691</v>
      </c>
      <c r="IB3" s="316">
        <v>43692</v>
      </c>
      <c r="IC3" s="316">
        <v>43693</v>
      </c>
      <c r="ID3" s="316">
        <v>43694</v>
      </c>
      <c r="IE3" s="316">
        <v>43695</v>
      </c>
      <c r="IF3" s="316">
        <v>43696</v>
      </c>
      <c r="IG3" s="316">
        <v>43697</v>
      </c>
      <c r="IH3" s="316">
        <v>43698</v>
      </c>
      <c r="II3" s="316">
        <v>43699</v>
      </c>
      <c r="IJ3" s="316">
        <v>43700</v>
      </c>
      <c r="IK3" s="316">
        <v>43701</v>
      </c>
      <c r="IL3" s="316">
        <v>43702</v>
      </c>
      <c r="IM3" s="316">
        <v>43703</v>
      </c>
      <c r="IN3" s="316">
        <v>43704</v>
      </c>
      <c r="IO3" s="316">
        <v>43705</v>
      </c>
      <c r="IP3" s="316">
        <v>43706</v>
      </c>
      <c r="IQ3" s="316">
        <v>43707</v>
      </c>
      <c r="IR3" s="316">
        <v>43708</v>
      </c>
      <c r="IS3" s="316">
        <v>43709</v>
      </c>
      <c r="IT3" s="316">
        <v>43710</v>
      </c>
      <c r="IU3" s="316">
        <v>43711</v>
      </c>
      <c r="IV3" s="316">
        <v>43712</v>
      </c>
      <c r="IW3" s="316">
        <v>43713</v>
      </c>
      <c r="IX3" s="316">
        <v>43714</v>
      </c>
      <c r="IY3" s="316">
        <v>43715</v>
      </c>
      <c r="IZ3" s="316">
        <v>43716</v>
      </c>
      <c r="JA3" s="316">
        <v>43717</v>
      </c>
      <c r="JB3" s="316">
        <v>43718</v>
      </c>
      <c r="JC3" s="316">
        <v>43719</v>
      </c>
      <c r="JD3" s="316">
        <v>43720</v>
      </c>
      <c r="JE3" s="316">
        <v>43721</v>
      </c>
      <c r="JF3" s="316">
        <v>43722</v>
      </c>
      <c r="JG3" s="316">
        <v>43723</v>
      </c>
      <c r="JH3" s="316">
        <v>43724</v>
      </c>
      <c r="JI3" s="316">
        <v>43725</v>
      </c>
      <c r="JJ3" s="316">
        <v>43726</v>
      </c>
      <c r="JK3" s="316">
        <v>43727</v>
      </c>
      <c r="JL3" s="316">
        <v>43728</v>
      </c>
      <c r="JM3" s="316">
        <v>43729</v>
      </c>
      <c r="JN3" s="316">
        <v>43730</v>
      </c>
      <c r="JO3" s="316">
        <v>43731</v>
      </c>
      <c r="JP3" s="316">
        <v>43732</v>
      </c>
      <c r="JQ3" s="316">
        <v>43733</v>
      </c>
      <c r="JR3" s="316">
        <v>43734</v>
      </c>
      <c r="JS3" s="316">
        <v>43735</v>
      </c>
      <c r="JT3" s="316">
        <v>43736</v>
      </c>
      <c r="JU3" s="316">
        <v>43737</v>
      </c>
      <c r="JV3" s="316">
        <v>43738</v>
      </c>
      <c r="JW3" s="316">
        <v>43739</v>
      </c>
      <c r="JX3" s="316">
        <v>43740</v>
      </c>
      <c r="JY3" s="316">
        <v>43741</v>
      </c>
      <c r="JZ3" s="316">
        <v>43742</v>
      </c>
      <c r="KA3" s="316">
        <v>43743</v>
      </c>
      <c r="KB3" s="316">
        <v>43744</v>
      </c>
      <c r="KC3" s="316">
        <v>43745</v>
      </c>
      <c r="KD3" s="316">
        <v>43746</v>
      </c>
      <c r="KE3" s="316">
        <v>43747</v>
      </c>
      <c r="KF3" s="316">
        <v>43748</v>
      </c>
      <c r="KG3" s="316">
        <v>43749</v>
      </c>
      <c r="KH3" s="316">
        <v>43750</v>
      </c>
      <c r="KI3" s="316">
        <v>43751</v>
      </c>
      <c r="KJ3" s="316">
        <v>43752</v>
      </c>
      <c r="KK3" s="316">
        <v>43753</v>
      </c>
      <c r="KL3" s="316">
        <v>43754</v>
      </c>
      <c r="KM3" s="316">
        <v>43755</v>
      </c>
      <c r="KN3" s="316">
        <v>43756</v>
      </c>
      <c r="KO3" s="316">
        <v>43757</v>
      </c>
      <c r="KP3" s="316">
        <v>43758</v>
      </c>
      <c r="KQ3" s="316">
        <v>43759</v>
      </c>
      <c r="KR3" s="316">
        <v>43760</v>
      </c>
      <c r="KS3" s="316">
        <v>43761</v>
      </c>
      <c r="KT3" s="316">
        <v>43762</v>
      </c>
      <c r="KU3" s="316">
        <v>43763</v>
      </c>
      <c r="KV3" s="316">
        <v>43764</v>
      </c>
      <c r="KW3" s="316">
        <v>43765</v>
      </c>
      <c r="KX3" s="316">
        <v>43766</v>
      </c>
      <c r="KY3" s="316">
        <v>43767</v>
      </c>
      <c r="KZ3" s="316">
        <v>43768</v>
      </c>
      <c r="LA3" s="316">
        <v>43769</v>
      </c>
      <c r="LB3" s="316">
        <v>43770</v>
      </c>
      <c r="LC3" s="316">
        <v>43771</v>
      </c>
      <c r="LD3" s="316">
        <v>43772</v>
      </c>
      <c r="LE3" s="316">
        <v>43773</v>
      </c>
      <c r="LF3" s="316">
        <v>43774</v>
      </c>
      <c r="LG3" s="316">
        <v>43775</v>
      </c>
      <c r="LH3" s="316">
        <v>43776</v>
      </c>
      <c r="LI3" s="316">
        <v>43777</v>
      </c>
      <c r="LJ3" s="316">
        <v>43778</v>
      </c>
      <c r="LK3" s="316">
        <v>43779</v>
      </c>
      <c r="LL3" s="316">
        <v>43780</v>
      </c>
      <c r="LM3" s="316">
        <v>43781</v>
      </c>
      <c r="LN3" s="316">
        <v>43782</v>
      </c>
      <c r="LO3" s="316">
        <v>43783</v>
      </c>
      <c r="LP3" s="316">
        <v>43784</v>
      </c>
      <c r="LQ3" s="316">
        <v>43785</v>
      </c>
      <c r="LR3" s="316">
        <v>43786</v>
      </c>
      <c r="LS3" s="316">
        <v>43787</v>
      </c>
      <c r="LT3" s="316">
        <v>43788</v>
      </c>
      <c r="LU3" s="316">
        <v>43789</v>
      </c>
      <c r="LV3" s="316">
        <v>43790</v>
      </c>
      <c r="LW3" s="316">
        <v>43791</v>
      </c>
      <c r="LX3" s="316">
        <v>43792</v>
      </c>
      <c r="LY3" s="316">
        <v>43793</v>
      </c>
      <c r="LZ3" s="316">
        <v>43794</v>
      </c>
      <c r="MA3" s="316">
        <v>43795</v>
      </c>
      <c r="MB3" s="316">
        <v>43796</v>
      </c>
      <c r="MC3" s="316">
        <v>43797</v>
      </c>
      <c r="MD3" s="316">
        <v>43798</v>
      </c>
      <c r="ME3" s="316">
        <v>43799</v>
      </c>
      <c r="MF3" s="316">
        <v>43800</v>
      </c>
      <c r="MG3" s="316">
        <v>43801</v>
      </c>
      <c r="MH3" s="316">
        <v>43802</v>
      </c>
      <c r="MI3" s="316">
        <v>43803</v>
      </c>
      <c r="MJ3" s="316">
        <v>43804</v>
      </c>
      <c r="MK3" s="316">
        <v>43805</v>
      </c>
      <c r="ML3" s="316">
        <v>43806</v>
      </c>
      <c r="MM3" s="316">
        <v>43807</v>
      </c>
      <c r="MN3" s="316">
        <v>43808</v>
      </c>
      <c r="MO3" s="316">
        <v>43809</v>
      </c>
      <c r="MP3" s="316">
        <v>43810</v>
      </c>
      <c r="MQ3" s="316">
        <v>43811</v>
      </c>
      <c r="MR3" s="316">
        <v>43812</v>
      </c>
      <c r="MS3" s="316">
        <v>43813</v>
      </c>
      <c r="MT3" s="316">
        <v>43814</v>
      </c>
      <c r="MU3" s="316">
        <v>43815</v>
      </c>
      <c r="MV3" s="316">
        <v>43816</v>
      </c>
      <c r="MW3" s="316">
        <v>43817</v>
      </c>
      <c r="MX3" s="316">
        <v>43818</v>
      </c>
      <c r="MY3" s="316">
        <v>43819</v>
      </c>
      <c r="MZ3" s="316">
        <v>43820</v>
      </c>
      <c r="NA3" s="316">
        <v>43821</v>
      </c>
      <c r="NB3" s="316">
        <v>43822</v>
      </c>
      <c r="NC3" s="316">
        <v>43823</v>
      </c>
      <c r="ND3" s="316">
        <v>43824</v>
      </c>
      <c r="NE3" s="316">
        <v>43825</v>
      </c>
      <c r="NF3" s="316">
        <v>43826</v>
      </c>
      <c r="NG3" s="316">
        <v>43827</v>
      </c>
      <c r="NH3" s="316">
        <v>43828</v>
      </c>
      <c r="NI3" s="316">
        <v>43829</v>
      </c>
      <c r="NJ3" s="316">
        <v>43830</v>
      </c>
    </row>
    <row r="4" spans="1:374" ht="15.75" thickBot="1" x14ac:dyDescent="0.3">
      <c r="A4" s="606" t="s">
        <v>204</v>
      </c>
      <c r="B4" s="606"/>
      <c r="D4" s="313" t="s">
        <v>27</v>
      </c>
      <c r="E4" s="319" t="s">
        <v>105</v>
      </c>
      <c r="I4" s="322" t="s">
        <v>180</v>
      </c>
      <c r="J4" s="333">
        <v>0.89392281648123906</v>
      </c>
      <c r="K4" s="333">
        <v>0.65305037507232744</v>
      </c>
      <c r="L4" s="333">
        <v>0.69467366552865617</v>
      </c>
      <c r="M4" s="333">
        <v>0.69521670369784261</v>
      </c>
      <c r="N4" s="333">
        <v>0.7095004885367211</v>
      </c>
      <c r="O4" s="333">
        <v>0.75418912047543651</v>
      </c>
      <c r="P4" s="333">
        <v>0.75059213316532003</v>
      </c>
      <c r="Q4" s="333">
        <v>0.69708348525520891</v>
      </c>
      <c r="R4" s="333">
        <v>0.61895454513897508</v>
      </c>
      <c r="S4" s="333">
        <v>0.74219119214549201</v>
      </c>
      <c r="T4" s="333">
        <v>0.73704009716261243</v>
      </c>
      <c r="U4" s="333">
        <v>0.81115829416239749</v>
      </c>
      <c r="V4" s="333">
        <v>0.77157771678535692</v>
      </c>
      <c r="W4" s="333">
        <v>0.77447378871393613</v>
      </c>
      <c r="X4" s="333">
        <v>0.772867536803309</v>
      </c>
      <c r="Y4" s="333">
        <v>0.71852792198468607</v>
      </c>
      <c r="Z4" s="333">
        <v>0.75648785940721008</v>
      </c>
      <c r="AA4" s="333">
        <v>0.73946705774813315</v>
      </c>
      <c r="AB4" s="333">
        <v>0.74895581668505806</v>
      </c>
      <c r="AC4" s="333">
        <v>0.75875927117831277</v>
      </c>
      <c r="AD4" s="333">
        <v>0.88822682610549619</v>
      </c>
      <c r="AE4" s="333">
        <v>0.9929027734426914</v>
      </c>
      <c r="AF4" s="333">
        <v>0.82604987387863515</v>
      </c>
      <c r="AG4" s="333">
        <v>0.67572287614637905</v>
      </c>
      <c r="AH4" s="333">
        <v>0.75946957966072015</v>
      </c>
      <c r="AI4" s="333">
        <v>0.78121810015285509</v>
      </c>
      <c r="AJ4" s="333">
        <v>0.7952999818577674</v>
      </c>
      <c r="AK4" s="333">
        <v>0.64574376310979609</v>
      </c>
      <c r="AL4" s="333">
        <v>0.79801822088208674</v>
      </c>
      <c r="AM4" s="333">
        <v>0.69894355198184621</v>
      </c>
      <c r="AN4" s="333">
        <v>0.96063736843126901</v>
      </c>
      <c r="AO4" s="333">
        <v>0.921304542632155</v>
      </c>
      <c r="AP4" s="333">
        <v>0.98402599526251022</v>
      </c>
      <c r="AQ4" s="333">
        <v>0.76594698433711517</v>
      </c>
      <c r="AR4" s="333">
        <v>0.73049030676108895</v>
      </c>
      <c r="AS4" s="333">
        <v>0.69494531488023004</v>
      </c>
      <c r="AT4" s="333">
        <v>0.67068601677854511</v>
      </c>
      <c r="AU4" s="333">
        <v>0.64254811989505323</v>
      </c>
      <c r="AV4" s="333">
        <v>0.6920094038297645</v>
      </c>
      <c r="AW4" s="333">
        <v>0.74928123829808091</v>
      </c>
      <c r="AX4" s="333">
        <v>0.8160430016075122</v>
      </c>
      <c r="AY4" s="333">
        <v>0.71890934904115922</v>
      </c>
      <c r="AZ4" s="333">
        <v>0.75737244352765909</v>
      </c>
      <c r="BA4" s="333">
        <v>0.67996388315038059</v>
      </c>
      <c r="BB4" s="333">
        <v>0.71680414916056689</v>
      </c>
      <c r="BC4" s="333">
        <v>0.68192471445812852</v>
      </c>
      <c r="BD4" s="333">
        <v>0.71103218354666187</v>
      </c>
      <c r="BE4" s="333">
        <v>0.75838992067108146</v>
      </c>
      <c r="BF4" s="333">
        <v>0.72040563550356917</v>
      </c>
      <c r="BG4" s="333">
        <v>0.76198020632748931</v>
      </c>
      <c r="BH4" s="333">
        <v>0.7673028720038414</v>
      </c>
      <c r="BI4" s="333">
        <v>0.72815651867740772</v>
      </c>
      <c r="BJ4" s="333">
        <v>0.69650662793232243</v>
      </c>
      <c r="BK4" s="333">
        <v>0.73197242551144714</v>
      </c>
      <c r="BL4" s="333">
        <v>0.72504582473754509</v>
      </c>
      <c r="BM4" s="333">
        <v>0.63879553602853234</v>
      </c>
      <c r="BN4" s="333">
        <v>0.75055526658693905</v>
      </c>
      <c r="BO4" s="333">
        <v>0.79165214881671264</v>
      </c>
      <c r="BP4" s="333">
        <v>0.70218933562694641</v>
      </c>
      <c r="BQ4" s="333">
        <v>0.74549357742464173</v>
      </c>
      <c r="BR4" s="333">
        <v>0.75235265770589854</v>
      </c>
      <c r="BS4" s="333">
        <v>0.79373163921295153</v>
      </c>
      <c r="BT4" s="333">
        <v>0.68563281281499755</v>
      </c>
      <c r="BU4" s="333">
        <v>0.71966052650444123</v>
      </c>
      <c r="BV4" s="333">
        <v>0.73637776596146176</v>
      </c>
      <c r="BW4" s="333">
        <v>0.81105344787506939</v>
      </c>
      <c r="BX4" s="333">
        <v>0.77928210103218254</v>
      </c>
      <c r="BY4" s="333">
        <v>0.71890846252321428</v>
      </c>
      <c r="BZ4" s="333">
        <v>0.69834014965382096</v>
      </c>
      <c r="CA4" s="333">
        <v>0.68167545031861965</v>
      </c>
      <c r="CB4" s="333">
        <v>0.64787683549568942</v>
      </c>
      <c r="CC4" s="333">
        <v>0.67223248676777358</v>
      </c>
      <c r="CD4" s="333">
        <v>0.69479251680088883</v>
      </c>
      <c r="CE4" s="333">
        <v>0.63044139418086187</v>
      </c>
      <c r="CF4" s="333">
        <v>0.63690748693749999</v>
      </c>
      <c r="CG4" s="333">
        <v>0.67185598359866094</v>
      </c>
      <c r="CH4" s="333">
        <v>0.638081879754271</v>
      </c>
      <c r="CI4" s="333">
        <v>0.68156882473854552</v>
      </c>
      <c r="CJ4" s="333">
        <v>0.73146069621637122</v>
      </c>
      <c r="CK4" s="333">
        <v>0.6086143337720028</v>
      </c>
      <c r="CL4" s="333">
        <v>0.64234782859734341</v>
      </c>
      <c r="CM4" s="333">
        <v>0.71889738634078493</v>
      </c>
      <c r="CN4" s="333">
        <v>0.69884709432144942</v>
      </c>
      <c r="CO4" s="333">
        <v>0.5937104845776594</v>
      </c>
      <c r="CP4" s="333">
        <v>0.65070027888829185</v>
      </c>
      <c r="CQ4" s="333">
        <v>0.68317675988217297</v>
      </c>
      <c r="CR4" s="333">
        <v>0.72971423254050016</v>
      </c>
      <c r="CS4" s="333">
        <v>0.63827987203978387</v>
      </c>
      <c r="CT4" s="333">
        <v>0.64330341768629862</v>
      </c>
      <c r="CU4" s="333">
        <v>0.67775428111219216</v>
      </c>
      <c r="CV4" s="333">
        <v>0.63587338625495782</v>
      </c>
      <c r="CW4" s="333">
        <v>0.64037335464683443</v>
      </c>
      <c r="CX4" s="333">
        <v>0.66725387022593319</v>
      </c>
      <c r="CY4" s="333">
        <v>0.61180678668111499</v>
      </c>
      <c r="CZ4" s="333">
        <v>0.62967374951398247</v>
      </c>
      <c r="DA4" s="333">
        <v>0.72960513399042115</v>
      </c>
      <c r="DB4" s="333">
        <v>0.59691160428309387</v>
      </c>
      <c r="DC4" s="333">
        <v>0.58046010193659747</v>
      </c>
      <c r="DD4" s="333">
        <v>0.58298644059888916</v>
      </c>
      <c r="DE4" s="333">
        <v>0.63664704520103022</v>
      </c>
      <c r="DF4" s="333">
        <v>0.60314051115130751</v>
      </c>
      <c r="DG4" s="333">
        <v>0.65617149447799372</v>
      </c>
      <c r="DH4" s="333">
        <v>0.64771460584356633</v>
      </c>
      <c r="DI4" s="333">
        <v>0.64234416709619202</v>
      </c>
      <c r="DJ4" s="333">
        <v>0.56979663155549587</v>
      </c>
      <c r="DK4" s="333">
        <v>0.61627175612550045</v>
      </c>
      <c r="DL4" s="333">
        <v>0.57064507830758482</v>
      </c>
      <c r="DM4" s="333">
        <v>0.57377612316244153</v>
      </c>
      <c r="DN4" s="333">
        <v>0.56880344255775295</v>
      </c>
      <c r="DO4" s="333">
        <v>0.70079534622306638</v>
      </c>
      <c r="DP4" s="333">
        <v>0.7168025818187912</v>
      </c>
      <c r="DQ4" s="333">
        <v>0.61707658584401892</v>
      </c>
      <c r="DR4" s="333">
        <v>0.66016126877543824</v>
      </c>
      <c r="DS4" s="333">
        <v>0.58855669076124495</v>
      </c>
      <c r="DT4" s="333">
        <v>0.58382087327337551</v>
      </c>
      <c r="DU4" s="333">
        <v>0.56360554103165583</v>
      </c>
      <c r="DV4" s="333">
        <v>0.62010697491946443</v>
      </c>
      <c r="DW4" s="333">
        <v>0.66505794892529835</v>
      </c>
      <c r="DX4" s="333">
        <v>0.59293548122385364</v>
      </c>
      <c r="DY4" s="333">
        <v>0.5601712084722853</v>
      </c>
      <c r="DZ4" s="333">
        <v>0.55780824656710737</v>
      </c>
      <c r="EA4" s="333">
        <v>0.57340515540924564</v>
      </c>
      <c r="EB4" s="333">
        <v>0.5344974113752996</v>
      </c>
      <c r="EC4" s="333">
        <v>0.56087908017236798</v>
      </c>
      <c r="ED4" s="333">
        <v>0.59576906433148558</v>
      </c>
      <c r="EE4" s="333">
        <v>0.54615637695298302</v>
      </c>
      <c r="EF4" s="333">
        <v>0.54059024107863762</v>
      </c>
      <c r="EG4" s="333">
        <v>0.5498979642489098</v>
      </c>
      <c r="EH4" s="333">
        <v>0.55101138773615987</v>
      </c>
      <c r="EI4" s="333">
        <v>0.55795258848484275</v>
      </c>
      <c r="EJ4" s="333">
        <v>0.62483411708635483</v>
      </c>
      <c r="EK4" s="333">
        <v>0.60248609435139955</v>
      </c>
      <c r="EL4" s="333">
        <v>0.58306441528095565</v>
      </c>
      <c r="EM4" s="333">
        <v>0.59035937809902606</v>
      </c>
      <c r="EN4" s="333">
        <v>0.59213649627019116</v>
      </c>
      <c r="EO4" s="333">
        <v>0.53816608913647535</v>
      </c>
      <c r="EP4" s="333">
        <v>0.60694852218966489</v>
      </c>
      <c r="EQ4" s="333">
        <v>0.65827548911042277</v>
      </c>
      <c r="ER4" s="333">
        <v>0.58916641143116755</v>
      </c>
      <c r="ES4" s="333">
        <v>0.67783471128982808</v>
      </c>
      <c r="ET4" s="333">
        <v>0.78054297885342749</v>
      </c>
      <c r="EU4" s="333">
        <v>0.5868712072735851</v>
      </c>
      <c r="EV4" s="333">
        <v>0.60139212040828804</v>
      </c>
      <c r="EW4" s="333">
        <v>0.60776936720590091</v>
      </c>
      <c r="EX4" s="333">
        <v>0.73401981303343189</v>
      </c>
      <c r="EY4" s="333">
        <v>0.64277278343602351</v>
      </c>
      <c r="EZ4" s="333">
        <v>0.90441083048373283</v>
      </c>
      <c r="FA4" s="333">
        <v>0.79836216333323584</v>
      </c>
      <c r="FB4" s="333">
        <v>0.64894765845965596</v>
      </c>
      <c r="FC4" s="333">
        <v>0.58696994032932237</v>
      </c>
      <c r="FD4" s="333">
        <v>0.62688653191656751</v>
      </c>
      <c r="FE4" s="333">
        <v>0.84779109553132448</v>
      </c>
      <c r="FF4" s="333">
        <v>0.79551774478604875</v>
      </c>
      <c r="FG4" s="333">
        <v>0.74789320554717054</v>
      </c>
      <c r="FH4" s="333">
        <v>0.63908771660625585</v>
      </c>
      <c r="FI4" s="333">
        <v>0.61848892518391019</v>
      </c>
      <c r="FJ4" s="333">
        <v>0.86637563191821887</v>
      </c>
      <c r="FK4" s="333">
        <v>1.0168245711465325</v>
      </c>
      <c r="FL4" s="333">
        <v>0.85093681472241733</v>
      </c>
      <c r="FM4" s="333">
        <v>0.76796065712898787</v>
      </c>
      <c r="FN4" s="333">
        <v>0.67473701714721024</v>
      </c>
      <c r="FO4" s="333">
        <v>0.74328486287658802</v>
      </c>
      <c r="FP4" s="333">
        <v>0.7566159745061185</v>
      </c>
      <c r="FQ4" s="333">
        <v>0.73047422217287861</v>
      </c>
      <c r="FR4" s="333">
        <v>0.63689262238587985</v>
      </c>
      <c r="FS4" s="333">
        <v>0.69757921901286446</v>
      </c>
      <c r="FT4" s="333">
        <v>0.78713598504554017</v>
      </c>
      <c r="FU4" s="333">
        <v>0.97329811380961218</v>
      </c>
      <c r="FV4" s="333">
        <v>0.96093732548599842</v>
      </c>
      <c r="FW4" s="333">
        <v>0.80329260568144045</v>
      </c>
      <c r="FX4" s="333">
        <v>0.81141821567824945</v>
      </c>
      <c r="FY4" s="333">
        <v>0.97472084669911996</v>
      </c>
      <c r="FZ4" s="333">
        <v>0.92199423105902067</v>
      </c>
      <c r="GA4" s="333">
        <v>0.91795928646689939</v>
      </c>
      <c r="GB4" s="333">
        <v>1.101639334864932</v>
      </c>
      <c r="GC4" s="333">
        <v>1.0969217189312903</v>
      </c>
      <c r="GD4" s="333">
        <v>1.119428030707216</v>
      </c>
      <c r="GE4" s="333">
        <v>1.3326416904856031</v>
      </c>
      <c r="GF4" s="333">
        <v>1.3666521788691659</v>
      </c>
      <c r="GG4" s="333">
        <v>1.5888793778414028</v>
      </c>
      <c r="GH4" s="333">
        <v>1.4202112631089143</v>
      </c>
      <c r="GI4" s="333">
        <v>0.93988336251811966</v>
      </c>
      <c r="GJ4" s="333">
        <v>1.2770996898083056</v>
      </c>
      <c r="GK4" s="333">
        <v>1.3022432975821439</v>
      </c>
      <c r="GL4" s="333">
        <v>1.3610960079200056</v>
      </c>
      <c r="GM4" s="333">
        <v>1.3770818824548501</v>
      </c>
      <c r="GN4" s="333">
        <v>1.3991380870977879</v>
      </c>
      <c r="GO4" s="333">
        <v>1.38316895683179</v>
      </c>
      <c r="GP4" s="333">
        <v>1.0550360407203656</v>
      </c>
      <c r="GQ4" s="333">
        <v>0.93667865540960449</v>
      </c>
      <c r="GR4" s="333">
        <v>1.221974889731908</v>
      </c>
      <c r="GS4" s="333">
        <v>1.3921898207240992</v>
      </c>
      <c r="GT4" s="333">
        <v>1.2466041175873184</v>
      </c>
      <c r="GU4" s="333">
        <v>1.3910509031673051</v>
      </c>
      <c r="GV4" s="333">
        <v>1.3146471909699402</v>
      </c>
      <c r="GW4" s="333">
        <v>1.3817722756921922</v>
      </c>
      <c r="GX4" s="333">
        <v>1.2387936883870627</v>
      </c>
      <c r="GY4" s="333">
        <v>1.5159032188418988</v>
      </c>
      <c r="GZ4" s="333">
        <v>1.43897031902726</v>
      </c>
      <c r="HA4" s="333">
        <v>1.137456828033701</v>
      </c>
      <c r="HB4" s="333">
        <v>1.6092538590088252</v>
      </c>
      <c r="HC4" s="333">
        <v>1.9687140275455823</v>
      </c>
      <c r="HD4" s="333">
        <v>1.8478065801094476</v>
      </c>
      <c r="HE4" s="333">
        <v>1.2804532965967264</v>
      </c>
      <c r="HF4" s="333">
        <v>1.0149002609571669</v>
      </c>
      <c r="HG4" s="333">
        <v>1.0978837978530898</v>
      </c>
      <c r="HH4" s="333">
        <v>1.153048831188993</v>
      </c>
      <c r="HI4" s="333">
        <v>1.2511892820378163</v>
      </c>
      <c r="HJ4" s="333">
        <v>1.2590979380449221</v>
      </c>
      <c r="HK4" s="333">
        <v>1.486300449348914</v>
      </c>
      <c r="HL4" s="333">
        <v>1.4747100088881215</v>
      </c>
      <c r="HM4" s="333">
        <v>1.5021575504543525</v>
      </c>
      <c r="HN4" s="333">
        <v>1.3696838045609416</v>
      </c>
      <c r="HO4" s="333">
        <v>1.4099236522365579</v>
      </c>
      <c r="HP4" s="333">
        <v>1.4054383716385801</v>
      </c>
      <c r="HQ4" s="333">
        <v>1.6275475650844788</v>
      </c>
      <c r="HR4" s="333">
        <v>1.4556939427006863</v>
      </c>
      <c r="HS4" s="333">
        <v>1.2902697182129361</v>
      </c>
      <c r="HT4" s="333">
        <v>1.2685501062924376</v>
      </c>
      <c r="HU4" s="333">
        <v>1.2485684105190429</v>
      </c>
      <c r="HV4" s="333">
        <v>1.3388677415169647</v>
      </c>
      <c r="HW4" s="333">
        <v>1.3297303603295769</v>
      </c>
      <c r="HX4" s="333">
        <v>1.1057330623816044</v>
      </c>
      <c r="HY4" s="333">
        <v>1.0708892747425232</v>
      </c>
      <c r="HZ4" s="333">
        <v>1.3893723154018824</v>
      </c>
      <c r="IA4" s="333">
        <v>1.1762121030707302</v>
      </c>
      <c r="IB4" s="333">
        <v>1.2748135030856289</v>
      </c>
      <c r="IC4" s="333">
        <v>1.2235438200388764</v>
      </c>
      <c r="ID4" s="333">
        <v>1.3589682812216248</v>
      </c>
      <c r="IE4" s="333">
        <v>1.5030153717785923</v>
      </c>
      <c r="IF4" s="333">
        <v>1.4637722651484339</v>
      </c>
      <c r="IG4" s="333">
        <v>1.4220076194540523</v>
      </c>
      <c r="IH4" s="333">
        <v>1.4328381983195302</v>
      </c>
      <c r="II4" s="333">
        <v>1.502552924716654</v>
      </c>
      <c r="IJ4" s="333">
        <v>1.436222444819053</v>
      </c>
      <c r="IK4" s="333">
        <v>1.0584382706692725</v>
      </c>
      <c r="IL4" s="333">
        <v>0.96636813964904555</v>
      </c>
      <c r="IM4" s="333">
        <v>0.83752387487984081</v>
      </c>
      <c r="IN4" s="333">
        <v>0.82260976697048926</v>
      </c>
      <c r="IO4" s="333">
        <v>0.89807248944774365</v>
      </c>
      <c r="IP4" s="333">
        <v>0.93028936535534368</v>
      </c>
      <c r="IQ4" s="333">
        <v>0.98737692019292611</v>
      </c>
      <c r="IR4" s="333">
        <v>1.2481099377934619</v>
      </c>
      <c r="IS4" s="333">
        <v>1.05719219151254</v>
      </c>
      <c r="IT4" s="333">
        <v>1.0463843094918832</v>
      </c>
      <c r="IU4" s="333">
        <v>1.1205534383897342</v>
      </c>
      <c r="IV4" s="333">
        <v>1.0346581506964663</v>
      </c>
      <c r="IW4" s="333">
        <v>1.2679250412468659</v>
      </c>
      <c r="IX4" s="333">
        <v>0.92030114304349619</v>
      </c>
      <c r="IY4" s="333">
        <v>0.80852954521183007</v>
      </c>
      <c r="IZ4" s="333">
        <v>0.86930004056825405</v>
      </c>
      <c r="JA4" s="333">
        <v>1.0093402372270788</v>
      </c>
      <c r="JB4" s="333">
        <v>0.9407477154361642</v>
      </c>
      <c r="JC4" s="333">
        <v>1.0236183663769398</v>
      </c>
      <c r="JD4" s="333">
        <v>1.3063549322459922</v>
      </c>
      <c r="JE4" s="333">
        <v>0.91545363256960621</v>
      </c>
      <c r="JF4" s="333">
        <v>0.79275562612519235</v>
      </c>
      <c r="JG4" s="333">
        <v>1.0217073385186988</v>
      </c>
      <c r="JH4" s="333">
        <v>1.0953710211361145</v>
      </c>
      <c r="JI4" s="333">
        <v>0.88162543476664446</v>
      </c>
      <c r="JJ4" s="333">
        <v>0.77064101005903307</v>
      </c>
      <c r="JK4" s="333">
        <v>0.67915288751192859</v>
      </c>
      <c r="JL4" s="333">
        <v>0.70973241128849052</v>
      </c>
      <c r="JM4" s="333">
        <v>0.77183674244925216</v>
      </c>
      <c r="JN4" s="333">
        <v>0.93148570478851211</v>
      </c>
      <c r="JO4" s="333">
        <v>1.096090222832325</v>
      </c>
      <c r="JP4" s="333">
        <v>1.2516957213205824</v>
      </c>
      <c r="JQ4" s="333">
        <v>0.80800037571294192</v>
      </c>
      <c r="JR4" s="333">
        <v>0.82214253125096148</v>
      </c>
      <c r="JS4" s="333">
        <v>0.78638901017535812</v>
      </c>
      <c r="JT4" s="333">
        <v>0.82428658754908501</v>
      </c>
      <c r="JU4" s="333">
        <v>1.0343141636480775</v>
      </c>
      <c r="JV4" s="333">
        <v>0.88822320956659695</v>
      </c>
      <c r="JW4" s="333">
        <v>0.79989280268869023</v>
      </c>
      <c r="JX4" s="333">
        <v>0.96715211638501186</v>
      </c>
      <c r="JY4" s="333">
        <v>1.0220952089851916</v>
      </c>
      <c r="JZ4" s="333">
        <v>0.68263771736231549</v>
      </c>
      <c r="KA4" s="333">
        <v>0.69628941838259562</v>
      </c>
      <c r="KB4" s="333">
        <v>0.6627547938979218</v>
      </c>
      <c r="KC4" s="333">
        <v>0.70461744479657107</v>
      </c>
      <c r="KD4" s="333">
        <v>0.78444898844270272</v>
      </c>
      <c r="KE4" s="333">
        <v>0.61208383230842001</v>
      </c>
      <c r="KF4" s="333">
        <v>0.57639284445317518</v>
      </c>
      <c r="KG4" s="333">
        <v>0.66231560647610965</v>
      </c>
      <c r="KH4" s="333">
        <v>0.61667416764212013</v>
      </c>
      <c r="KI4" s="333">
        <v>0.66387601969586285</v>
      </c>
      <c r="KJ4" s="333">
        <v>0.63734423817661812</v>
      </c>
      <c r="KK4" s="333">
        <v>0.62465181466123543</v>
      </c>
      <c r="KL4" s="333">
        <v>0.60012319937292014</v>
      </c>
      <c r="KM4" s="333">
        <v>0.65456684718659153</v>
      </c>
      <c r="KN4" s="333">
        <v>0.61022311189688638</v>
      </c>
      <c r="KO4" s="333">
        <v>0.6500721581567398</v>
      </c>
      <c r="KP4" s="333">
        <v>0.74255303262244021</v>
      </c>
      <c r="KQ4" s="333">
        <v>0.60497055354780649</v>
      </c>
      <c r="KR4" s="333">
        <v>0.62198989536244143</v>
      </c>
      <c r="KS4" s="333">
        <v>0.6102437500695409</v>
      </c>
      <c r="KT4" s="333">
        <v>0.59166171974606319</v>
      </c>
      <c r="KU4" s="333">
        <v>0.62491967385503822</v>
      </c>
      <c r="KV4" s="333">
        <v>0.67652462989167572</v>
      </c>
      <c r="KW4" s="333">
        <v>0.63999715451842643</v>
      </c>
      <c r="KX4" s="333">
        <v>0.60255511500823011</v>
      </c>
      <c r="KY4" s="333">
        <v>0.59938894245206364</v>
      </c>
      <c r="KZ4" s="333">
        <v>0.58049216293919126</v>
      </c>
      <c r="LA4" s="333">
        <v>0.64599817468665355</v>
      </c>
      <c r="LB4" s="333">
        <v>0.67037559790982504</v>
      </c>
      <c r="LC4" s="333">
        <v>0.61791062459111745</v>
      </c>
      <c r="LD4" s="333">
        <v>0.62106949307198644</v>
      </c>
      <c r="LE4" s="333">
        <v>0.56383560010748279</v>
      </c>
      <c r="LF4" s="333">
        <v>0.58296854309876789</v>
      </c>
      <c r="LG4" s="333">
        <v>0.60283751391721563</v>
      </c>
      <c r="LH4" s="333">
        <v>0.60895163966900689</v>
      </c>
      <c r="LI4" s="333">
        <v>0.60947989651486323</v>
      </c>
      <c r="LJ4" s="333">
        <v>0.72956329528175445</v>
      </c>
      <c r="LK4" s="333">
        <v>0.72767517112285984</v>
      </c>
      <c r="LL4" s="333">
        <v>0.62110002493526939</v>
      </c>
      <c r="LM4" s="333">
        <v>0.58055268480315803</v>
      </c>
      <c r="LN4" s="333">
        <v>0.72514206820747951</v>
      </c>
      <c r="LO4" s="333">
        <v>0.7377323382495734</v>
      </c>
      <c r="LP4" s="333">
        <v>0.66412336001069261</v>
      </c>
      <c r="LQ4" s="333">
        <v>0.6730581202032111</v>
      </c>
      <c r="LR4" s="333">
        <v>0.72699960028819344</v>
      </c>
      <c r="LS4" s="333">
        <v>0.6343985844387876</v>
      </c>
      <c r="LT4" s="333">
        <v>0.58520558978271764</v>
      </c>
      <c r="LU4" s="333">
        <v>0.59827048090627599</v>
      </c>
      <c r="LV4" s="333">
        <v>0.66332872067229076</v>
      </c>
      <c r="LW4" s="333">
        <v>0.577048434494423</v>
      </c>
      <c r="LX4" s="333">
        <v>0.66941966535356145</v>
      </c>
      <c r="LY4" s="333">
        <v>0.64833542268763544</v>
      </c>
      <c r="LZ4" s="333">
        <v>0.67382480595479144</v>
      </c>
      <c r="MA4" s="333">
        <v>0.64072341894647789</v>
      </c>
      <c r="MB4" s="333">
        <v>0.54543109007363189</v>
      </c>
      <c r="MC4" s="333">
        <v>0.65862844755806105</v>
      </c>
      <c r="MD4" s="333">
        <v>0.71790485091302259</v>
      </c>
      <c r="ME4" s="333">
        <v>0.67595991777606246</v>
      </c>
      <c r="MF4" s="333">
        <v>0.80910653041049985</v>
      </c>
      <c r="MG4" s="333">
        <v>0.67716620093116819</v>
      </c>
      <c r="MH4" s="333">
        <v>0.68999373639132144</v>
      </c>
      <c r="MI4" s="333">
        <v>0.68424681096758044</v>
      </c>
      <c r="MJ4" s="333">
        <v>0.6578445892098016</v>
      </c>
      <c r="MK4" s="333">
        <v>0.67712647677100735</v>
      </c>
      <c r="ML4" s="333">
        <v>0.69920883171386417</v>
      </c>
      <c r="MM4" s="333">
        <v>0.77406316554741195</v>
      </c>
      <c r="MN4" s="333">
        <v>0.63662756864327597</v>
      </c>
      <c r="MO4" s="333">
        <v>0.61336012882207513</v>
      </c>
      <c r="MP4" s="333">
        <v>0.63855386272362979</v>
      </c>
      <c r="MQ4" s="333">
        <v>0.67840510864891479</v>
      </c>
      <c r="MR4" s="333">
        <v>0.72347606119656949</v>
      </c>
      <c r="MS4" s="333">
        <v>0.71709895843788007</v>
      </c>
      <c r="MT4" s="333">
        <v>0.6801459687363125</v>
      </c>
      <c r="MU4" s="333">
        <v>0.69013867247236949</v>
      </c>
      <c r="MV4" s="333">
        <v>0.7010798050376128</v>
      </c>
      <c r="MW4" s="333">
        <v>0.69821576851665013</v>
      </c>
      <c r="MX4" s="333">
        <v>0.82978285282788444</v>
      </c>
      <c r="MY4" s="333">
        <v>0.80734751401673888</v>
      </c>
      <c r="MZ4" s="333">
        <v>0.84338566519060443</v>
      </c>
      <c r="NA4" s="333">
        <v>0.86442203171013454</v>
      </c>
      <c r="NB4" s="333">
        <v>0.69916122443137074</v>
      </c>
      <c r="NC4" s="333">
        <v>0.71223932741796869</v>
      </c>
      <c r="ND4" s="333">
        <v>0.84494423355299653</v>
      </c>
      <c r="NE4" s="333">
        <v>0.74969714914589058</v>
      </c>
      <c r="NF4" s="333">
        <v>0.67659744689847279</v>
      </c>
      <c r="NG4" s="333">
        <v>0.693137419640381</v>
      </c>
      <c r="NH4" s="333">
        <v>0.75593438474512475</v>
      </c>
      <c r="NI4" s="333">
        <v>0.67749337594317249</v>
      </c>
      <c r="NJ4" s="333">
        <v>0.71994032201924607</v>
      </c>
    </row>
    <row r="5" spans="1:374" x14ac:dyDescent="0.25">
      <c r="A5" s="314">
        <v>43466</v>
      </c>
      <c r="B5" s="314">
        <v>43496</v>
      </c>
      <c r="D5" s="318" t="s">
        <v>79</v>
      </c>
      <c r="E5" s="335">
        <f>SUMIFS($J$29:$NJ$29,$J$3:$NJ$3,"&gt;="&amp;A5,$J$3:$NJ$3,"&lt;="&amp;B5)</f>
        <v>674.52442832110523</v>
      </c>
      <c r="I5" s="322" t="s">
        <v>181</v>
      </c>
      <c r="J5" s="333">
        <v>0.76799089668031773</v>
      </c>
      <c r="K5" s="333">
        <v>0.59903454061602235</v>
      </c>
      <c r="L5" s="333">
        <v>0.63915774597412611</v>
      </c>
      <c r="M5" s="333">
        <v>0.64958836767310868</v>
      </c>
      <c r="N5" s="333">
        <v>0.62100730748799426</v>
      </c>
      <c r="O5" s="333">
        <v>0.63908724626933644</v>
      </c>
      <c r="P5" s="333">
        <v>0.68136490051573506</v>
      </c>
      <c r="Q5" s="333">
        <v>0.62570430815526956</v>
      </c>
      <c r="R5" s="333">
        <v>0.54904020142558507</v>
      </c>
      <c r="S5" s="333">
        <v>0.63957398859777281</v>
      </c>
      <c r="T5" s="333">
        <v>0.70064217951144514</v>
      </c>
      <c r="U5" s="333">
        <v>0.75986222680663584</v>
      </c>
      <c r="V5" s="333">
        <v>0.72388220593585317</v>
      </c>
      <c r="W5" s="333">
        <v>0.71712634209848236</v>
      </c>
      <c r="X5" s="333">
        <v>0.69463503332527343</v>
      </c>
      <c r="Y5" s="333">
        <v>0.64707934267239575</v>
      </c>
      <c r="Z5" s="333">
        <v>0.71089728128449858</v>
      </c>
      <c r="AA5" s="333">
        <v>0.71011701424359808</v>
      </c>
      <c r="AB5" s="333">
        <v>0.67990088061910126</v>
      </c>
      <c r="AC5" s="333">
        <v>0.70846938636440704</v>
      </c>
      <c r="AD5" s="333">
        <v>0.85811919440507989</v>
      </c>
      <c r="AE5" s="333">
        <v>0.91966052384854624</v>
      </c>
      <c r="AF5" s="333">
        <v>0.76210392343601996</v>
      </c>
      <c r="AG5" s="333">
        <v>0.60669244216166907</v>
      </c>
      <c r="AH5" s="333">
        <v>0.68001668633872403</v>
      </c>
      <c r="AI5" s="333">
        <v>0.74686320504647652</v>
      </c>
      <c r="AJ5" s="333">
        <v>0.73371086780386618</v>
      </c>
      <c r="AK5" s="333">
        <v>0.61731153817311102</v>
      </c>
      <c r="AL5" s="333">
        <v>0.70937024152651496</v>
      </c>
      <c r="AM5" s="333">
        <v>0.63334506340402819</v>
      </c>
      <c r="AN5" s="333">
        <v>0.87398698677983122</v>
      </c>
      <c r="AO5" s="333">
        <v>0.90245590314987933</v>
      </c>
      <c r="AP5" s="333">
        <v>0.88893262908656612</v>
      </c>
      <c r="AQ5" s="333">
        <v>0.73069883061400787</v>
      </c>
      <c r="AR5" s="333">
        <v>0.69400527979612114</v>
      </c>
      <c r="AS5" s="333">
        <v>0.61625886263738605</v>
      </c>
      <c r="AT5" s="333">
        <v>0.62878833095865039</v>
      </c>
      <c r="AU5" s="333">
        <v>0.60862786602021235</v>
      </c>
      <c r="AV5" s="333">
        <v>0.61904867204331748</v>
      </c>
      <c r="AW5" s="333">
        <v>0.74390186968910077</v>
      </c>
      <c r="AX5" s="333">
        <v>0.78167480810707424</v>
      </c>
      <c r="AY5" s="333">
        <v>0.69778056199154481</v>
      </c>
      <c r="AZ5" s="333">
        <v>0.68724759748369924</v>
      </c>
      <c r="BA5" s="333">
        <v>0.6478132216838961</v>
      </c>
      <c r="BB5" s="333">
        <v>0.67438355262959693</v>
      </c>
      <c r="BC5" s="333">
        <v>0.62708405526203204</v>
      </c>
      <c r="BD5" s="333">
        <v>0.64260615443848512</v>
      </c>
      <c r="BE5" s="333">
        <v>0.69804591840327646</v>
      </c>
      <c r="BF5" s="333">
        <v>0.67880085874740714</v>
      </c>
      <c r="BG5" s="333">
        <v>0.74750087350422478</v>
      </c>
      <c r="BH5" s="333">
        <v>0.69482397231842408</v>
      </c>
      <c r="BI5" s="333">
        <v>0.68276878215478243</v>
      </c>
      <c r="BJ5" s="333">
        <v>0.60142917416580555</v>
      </c>
      <c r="BK5" s="333">
        <v>0.648621265853215</v>
      </c>
      <c r="BL5" s="333">
        <v>0.63907341737800305</v>
      </c>
      <c r="BM5" s="333">
        <v>0.59201541084142539</v>
      </c>
      <c r="BN5" s="333">
        <v>0.71114746433869458</v>
      </c>
      <c r="BO5" s="333">
        <v>0.72529060855800931</v>
      </c>
      <c r="BP5" s="333">
        <v>0.69025577434716112</v>
      </c>
      <c r="BQ5" s="333">
        <v>0.66228037017632602</v>
      </c>
      <c r="BR5" s="333">
        <v>0.69114942148689262</v>
      </c>
      <c r="BS5" s="333">
        <v>0.69316931861541886</v>
      </c>
      <c r="BT5" s="333">
        <v>0.62346547810902808</v>
      </c>
      <c r="BU5" s="333">
        <v>0.63855143095088363</v>
      </c>
      <c r="BV5" s="333">
        <v>0.69952645617574549</v>
      </c>
      <c r="BW5" s="333">
        <v>0.76693403291647211</v>
      </c>
      <c r="BX5" s="333">
        <v>0.72811908950035109</v>
      </c>
      <c r="BY5" s="333">
        <v>0.68199002005859266</v>
      </c>
      <c r="BZ5" s="333">
        <v>0.63670905820895507</v>
      </c>
      <c r="CA5" s="333">
        <v>0.61076774846998116</v>
      </c>
      <c r="CB5" s="333">
        <v>0.57757770039206247</v>
      </c>
      <c r="CC5" s="333">
        <v>0.6091763303730916</v>
      </c>
      <c r="CD5" s="333">
        <v>0.61667757792793876</v>
      </c>
      <c r="CE5" s="333">
        <v>0.54740167366262704</v>
      </c>
      <c r="CF5" s="333">
        <v>0.55823924428093596</v>
      </c>
      <c r="CG5" s="333">
        <v>0.60828119087597887</v>
      </c>
      <c r="CH5" s="333">
        <v>0.60740890406791359</v>
      </c>
      <c r="CI5" s="333">
        <v>0.65418935521456079</v>
      </c>
      <c r="CJ5" s="333">
        <v>0.64333906188446144</v>
      </c>
      <c r="CK5" s="333">
        <v>0.57925893187975697</v>
      </c>
      <c r="CL5" s="333">
        <v>0.57865005740093156</v>
      </c>
      <c r="CM5" s="333">
        <v>0.70398877284755856</v>
      </c>
      <c r="CN5" s="333">
        <v>0.65487780236023951</v>
      </c>
      <c r="CO5" s="333">
        <v>0.54272578617048572</v>
      </c>
      <c r="CP5" s="333">
        <v>0.6275990576755861</v>
      </c>
      <c r="CQ5" s="333">
        <v>0.62835959611333325</v>
      </c>
      <c r="CR5" s="333">
        <v>0.67056698402579507</v>
      </c>
      <c r="CS5" s="333">
        <v>0.60676203425417774</v>
      </c>
      <c r="CT5" s="333">
        <v>0.54711312354454988</v>
      </c>
      <c r="CU5" s="333">
        <v>0.59224605122160867</v>
      </c>
      <c r="CV5" s="333">
        <v>0.58058842483534157</v>
      </c>
      <c r="CW5" s="333">
        <v>0.61565274470514864</v>
      </c>
      <c r="CX5" s="333">
        <v>0.60381368287666515</v>
      </c>
      <c r="CY5" s="333">
        <v>0.56939004711334651</v>
      </c>
      <c r="CZ5" s="333">
        <v>0.59977305627554256</v>
      </c>
      <c r="DA5" s="333">
        <v>0.67199124440353386</v>
      </c>
      <c r="DB5" s="333">
        <v>0.55296099991381642</v>
      </c>
      <c r="DC5" s="333">
        <v>0.54944085829971501</v>
      </c>
      <c r="DD5" s="333">
        <v>0.50822210598598805</v>
      </c>
      <c r="DE5" s="333">
        <v>0.5646342230024749</v>
      </c>
      <c r="DF5" s="333">
        <v>0.54618652508194521</v>
      </c>
      <c r="DG5" s="333">
        <v>0.5528907209361168</v>
      </c>
      <c r="DH5" s="333">
        <v>0.58128964789462101</v>
      </c>
      <c r="DI5" s="333">
        <v>0.55707543155418893</v>
      </c>
      <c r="DJ5" s="333">
        <v>0.54889152321457346</v>
      </c>
      <c r="DK5" s="333">
        <v>0.56188006333488605</v>
      </c>
      <c r="DL5" s="333">
        <v>0.52397484258517535</v>
      </c>
      <c r="DM5" s="333">
        <v>0.56180023997367523</v>
      </c>
      <c r="DN5" s="333">
        <v>0.54477571212987885</v>
      </c>
      <c r="DO5" s="333">
        <v>0.59440293240180908</v>
      </c>
      <c r="DP5" s="333">
        <v>0.60590878383642777</v>
      </c>
      <c r="DQ5" s="333">
        <v>0.54196327208374173</v>
      </c>
      <c r="DR5" s="333">
        <v>0.5511531770963366</v>
      </c>
      <c r="DS5" s="333">
        <v>0.50647503263605242</v>
      </c>
      <c r="DT5" s="333">
        <v>0.53636841807735813</v>
      </c>
      <c r="DU5" s="333">
        <v>0.53774247163926259</v>
      </c>
      <c r="DV5" s="333">
        <v>0.56515140884641601</v>
      </c>
      <c r="DW5" s="333">
        <v>0.59378897901171956</v>
      </c>
      <c r="DX5" s="333">
        <v>0.54180295019307678</v>
      </c>
      <c r="DY5" s="333">
        <v>0.52660328047915028</v>
      </c>
      <c r="DZ5" s="333">
        <v>0.48788389794865855</v>
      </c>
      <c r="EA5" s="333">
        <v>0.51712960514708595</v>
      </c>
      <c r="EB5" s="333">
        <v>0.48903023854641714</v>
      </c>
      <c r="EC5" s="333">
        <v>0.51601422102139083</v>
      </c>
      <c r="ED5" s="333">
        <v>0.5318681858229205</v>
      </c>
      <c r="EE5" s="333">
        <v>0.51083668347907052</v>
      </c>
      <c r="EF5" s="333">
        <v>0.54131964743349037</v>
      </c>
      <c r="EG5" s="333">
        <v>0.49169285466813217</v>
      </c>
      <c r="EH5" s="333">
        <v>0.51661021159445619</v>
      </c>
      <c r="EI5" s="333">
        <v>0.4928754469340112</v>
      </c>
      <c r="EJ5" s="333">
        <v>0.55299141834937293</v>
      </c>
      <c r="EK5" s="333">
        <v>0.53664291729294067</v>
      </c>
      <c r="EL5" s="333">
        <v>0.53287802572139442</v>
      </c>
      <c r="EM5" s="333">
        <v>0.540195286253778</v>
      </c>
      <c r="EN5" s="333">
        <v>0.54759664227628946</v>
      </c>
      <c r="EO5" s="333">
        <v>0.50344923494314764</v>
      </c>
      <c r="EP5" s="333">
        <v>0.51893552413709931</v>
      </c>
      <c r="EQ5" s="333">
        <v>0.60637015063655508</v>
      </c>
      <c r="ER5" s="333">
        <v>0.53000199357064337</v>
      </c>
      <c r="ES5" s="333">
        <v>0.57986063921050113</v>
      </c>
      <c r="ET5" s="333">
        <v>0.705598528358794</v>
      </c>
      <c r="EU5" s="333">
        <v>0.51043362020065608</v>
      </c>
      <c r="EV5" s="333">
        <v>0.56790062680538811</v>
      </c>
      <c r="EW5" s="333">
        <v>0.56941116355226562</v>
      </c>
      <c r="EX5" s="333">
        <v>0.65652821749003365</v>
      </c>
      <c r="EY5" s="333">
        <v>0.60852317271463641</v>
      </c>
      <c r="EZ5" s="333">
        <v>0.81325952849274208</v>
      </c>
      <c r="FA5" s="333">
        <v>0.70102177939412491</v>
      </c>
      <c r="FB5" s="333">
        <v>0.57321535971527715</v>
      </c>
      <c r="FC5" s="333">
        <v>0.52669991300354568</v>
      </c>
      <c r="FD5" s="333">
        <v>0.55765801128481407</v>
      </c>
      <c r="FE5" s="333">
        <v>0.75298775502814252</v>
      </c>
      <c r="FF5" s="333">
        <v>0.73817128740764748</v>
      </c>
      <c r="FG5" s="333">
        <v>0.67243075884145509</v>
      </c>
      <c r="FH5" s="333">
        <v>0.54697866648145854</v>
      </c>
      <c r="FI5" s="333">
        <v>0.56045370949776652</v>
      </c>
      <c r="FJ5" s="333">
        <v>0.76810123366928174</v>
      </c>
      <c r="FK5" s="333">
        <v>0.89291516790010239</v>
      </c>
      <c r="FL5" s="333">
        <v>0.80073108088457412</v>
      </c>
      <c r="FM5" s="333">
        <v>0.66831213501475006</v>
      </c>
      <c r="FN5" s="333">
        <v>0.62806143805743253</v>
      </c>
      <c r="FO5" s="333">
        <v>0.70643752826733119</v>
      </c>
      <c r="FP5" s="333">
        <v>0.68162856110090064</v>
      </c>
      <c r="FQ5" s="333">
        <v>0.63891374647200871</v>
      </c>
      <c r="FR5" s="333">
        <v>0.63362065965087122</v>
      </c>
      <c r="FS5" s="333">
        <v>0.63109520762515237</v>
      </c>
      <c r="FT5" s="333">
        <v>0.76932304776485316</v>
      </c>
      <c r="FU5" s="333">
        <v>0.83968231906913693</v>
      </c>
      <c r="FV5" s="333">
        <v>0.85039236221957426</v>
      </c>
      <c r="FW5" s="333">
        <v>0.75027965132731245</v>
      </c>
      <c r="FX5" s="333">
        <v>0.73850972946440607</v>
      </c>
      <c r="FY5" s="333">
        <v>0.88181337746718891</v>
      </c>
      <c r="FZ5" s="333">
        <v>0.80172639911229115</v>
      </c>
      <c r="GA5" s="333">
        <v>0.78721652409472453</v>
      </c>
      <c r="GB5" s="333">
        <v>0.95515240237994525</v>
      </c>
      <c r="GC5" s="333">
        <v>1.0146553618129117</v>
      </c>
      <c r="GD5" s="333">
        <v>1.0321288752216109</v>
      </c>
      <c r="GE5" s="333">
        <v>1.1947045964003311</v>
      </c>
      <c r="GF5" s="333">
        <v>1.2143171423411003</v>
      </c>
      <c r="GG5" s="333">
        <v>1.3586358476666036</v>
      </c>
      <c r="GH5" s="333">
        <v>1.2429027989051722</v>
      </c>
      <c r="GI5" s="333">
        <v>0.85061172852038369</v>
      </c>
      <c r="GJ5" s="333">
        <v>1.1874489645751951</v>
      </c>
      <c r="GK5" s="333">
        <v>1.1717082016372316</v>
      </c>
      <c r="GL5" s="333">
        <v>1.1947758581714469</v>
      </c>
      <c r="GM5" s="333">
        <v>1.2265056073068947</v>
      </c>
      <c r="GN5" s="333">
        <v>1.2992686225252343</v>
      </c>
      <c r="GO5" s="333">
        <v>1.3020249857062325</v>
      </c>
      <c r="GP5" s="333">
        <v>0.96094653931196994</v>
      </c>
      <c r="GQ5" s="333">
        <v>0.84829517036201285</v>
      </c>
      <c r="GR5" s="333">
        <v>1.09693175720679</v>
      </c>
      <c r="GS5" s="333">
        <v>1.2345536764827638</v>
      </c>
      <c r="GT5" s="333">
        <v>1.1293698396606102</v>
      </c>
      <c r="GU5" s="333">
        <v>1.2267484627067315</v>
      </c>
      <c r="GV5" s="333">
        <v>1.190350217056598</v>
      </c>
      <c r="GW5" s="333">
        <v>1.2231826264806305</v>
      </c>
      <c r="GX5" s="333">
        <v>1.1081898356844684</v>
      </c>
      <c r="GY5" s="333">
        <v>1.3751203705942079</v>
      </c>
      <c r="GZ5" s="333">
        <v>1.2941969765924195</v>
      </c>
      <c r="HA5" s="333">
        <v>1.0123812396332856</v>
      </c>
      <c r="HB5" s="333">
        <v>1.4954677124888538</v>
      </c>
      <c r="HC5" s="333">
        <v>1.7770433454197689</v>
      </c>
      <c r="HD5" s="333">
        <v>1.6615902979789332</v>
      </c>
      <c r="HE5" s="333">
        <v>1.1862962319967556</v>
      </c>
      <c r="HF5" s="333">
        <v>0.88037919793848629</v>
      </c>
      <c r="HG5" s="333">
        <v>0.96297862729459982</v>
      </c>
      <c r="HH5" s="333">
        <v>1.0086645368100688</v>
      </c>
      <c r="HI5" s="333">
        <v>1.1460296418973439</v>
      </c>
      <c r="HJ5" s="333">
        <v>1.1428843305166856</v>
      </c>
      <c r="HK5" s="333">
        <v>1.3023379020449248</v>
      </c>
      <c r="HL5" s="333">
        <v>1.3279221323491124</v>
      </c>
      <c r="HM5" s="333">
        <v>1.3558483399413284</v>
      </c>
      <c r="HN5" s="333">
        <v>1.2271984161351248</v>
      </c>
      <c r="HO5" s="333">
        <v>1.2547348359318331</v>
      </c>
      <c r="HP5" s="333">
        <v>1.2640808225066511</v>
      </c>
      <c r="HQ5" s="333">
        <v>1.4678158663051097</v>
      </c>
      <c r="HR5" s="333">
        <v>1.283072959487908</v>
      </c>
      <c r="HS5" s="333">
        <v>1.1562231064286164</v>
      </c>
      <c r="HT5" s="333">
        <v>1.135994117030461</v>
      </c>
      <c r="HU5" s="333">
        <v>1.1323836864173784</v>
      </c>
      <c r="HV5" s="333">
        <v>1.1981230922163704</v>
      </c>
      <c r="HW5" s="333">
        <v>1.1791430446164659</v>
      </c>
      <c r="HX5" s="333">
        <v>0.98765224033796017</v>
      </c>
      <c r="HY5" s="333">
        <v>0.95095198537892156</v>
      </c>
      <c r="HZ5" s="333">
        <v>1.2278066346352809</v>
      </c>
      <c r="IA5" s="333">
        <v>1.0948467706422949</v>
      </c>
      <c r="IB5" s="333">
        <v>1.150096077567978</v>
      </c>
      <c r="IC5" s="333">
        <v>1.1000634140577794</v>
      </c>
      <c r="ID5" s="333">
        <v>1.2577200819784478</v>
      </c>
      <c r="IE5" s="333">
        <v>1.4551122181754796</v>
      </c>
      <c r="IF5" s="333">
        <v>1.2823273055656388</v>
      </c>
      <c r="IG5" s="333">
        <v>1.265089927332878</v>
      </c>
      <c r="IH5" s="333">
        <v>1.3407643125853237</v>
      </c>
      <c r="II5" s="333">
        <v>1.3730946143542799</v>
      </c>
      <c r="IJ5" s="333">
        <v>1.3027367687051443</v>
      </c>
      <c r="IK5" s="333">
        <v>0.96347368812512491</v>
      </c>
      <c r="IL5" s="333">
        <v>0.86720712883317952</v>
      </c>
      <c r="IM5" s="333">
        <v>0.74634046024400014</v>
      </c>
      <c r="IN5" s="333">
        <v>0.72346050590492172</v>
      </c>
      <c r="IO5" s="333">
        <v>0.81193731404499137</v>
      </c>
      <c r="IP5" s="333">
        <v>0.864711995810301</v>
      </c>
      <c r="IQ5" s="333">
        <v>0.86474464553324659</v>
      </c>
      <c r="IR5" s="333">
        <v>1.0819973223229349</v>
      </c>
      <c r="IS5" s="333">
        <v>0.95785694289941059</v>
      </c>
      <c r="IT5" s="333">
        <v>0.94496150159468517</v>
      </c>
      <c r="IU5" s="333">
        <v>1.0159192183016437</v>
      </c>
      <c r="IV5" s="333">
        <v>0.92203624009585028</v>
      </c>
      <c r="IW5" s="333">
        <v>1.1199150045128086</v>
      </c>
      <c r="IX5" s="333">
        <v>0.8123377220560426</v>
      </c>
      <c r="IY5" s="333">
        <v>0.78182197634468609</v>
      </c>
      <c r="IZ5" s="333">
        <v>0.76738267380824876</v>
      </c>
      <c r="JA5" s="333">
        <v>0.9069418220506702</v>
      </c>
      <c r="JB5" s="333">
        <v>0.89121426647817892</v>
      </c>
      <c r="JC5" s="333">
        <v>0.93081752493954428</v>
      </c>
      <c r="JD5" s="333">
        <v>1.1956822066585919</v>
      </c>
      <c r="JE5" s="333">
        <v>0.80609165269576899</v>
      </c>
      <c r="JF5" s="333">
        <v>0.72616779201555504</v>
      </c>
      <c r="JG5" s="333">
        <v>0.94799007539412972</v>
      </c>
      <c r="JH5" s="333">
        <v>0.99798588452339043</v>
      </c>
      <c r="JI5" s="333">
        <v>0.79736620062009733</v>
      </c>
      <c r="JJ5" s="333">
        <v>0.73395316362048379</v>
      </c>
      <c r="JK5" s="333">
        <v>0.64939118093851755</v>
      </c>
      <c r="JL5" s="333">
        <v>0.6340735100720184</v>
      </c>
      <c r="JM5" s="333">
        <v>0.70214526579971004</v>
      </c>
      <c r="JN5" s="333">
        <v>0.83261537868072688</v>
      </c>
      <c r="JO5" s="333">
        <v>0.98499967929906385</v>
      </c>
      <c r="JP5" s="333">
        <v>1.1569746606588962</v>
      </c>
      <c r="JQ5" s="333">
        <v>0.71432224113896492</v>
      </c>
      <c r="JR5" s="333">
        <v>0.73107801481947388</v>
      </c>
      <c r="JS5" s="333">
        <v>0.72496620137557855</v>
      </c>
      <c r="JT5" s="333">
        <v>0.74220359188120355</v>
      </c>
      <c r="JU5" s="333">
        <v>0.97118446905456879</v>
      </c>
      <c r="JV5" s="333">
        <v>0.84592682030220767</v>
      </c>
      <c r="JW5" s="333">
        <v>0.74408295408865699</v>
      </c>
      <c r="JX5" s="333">
        <v>0.88512231797675778</v>
      </c>
      <c r="JY5" s="333">
        <v>0.92758370352065567</v>
      </c>
      <c r="JZ5" s="333">
        <v>0.62312647788837516</v>
      </c>
      <c r="KA5" s="333">
        <v>0.62914675532227149</v>
      </c>
      <c r="KB5" s="333">
        <v>0.58361627917817394</v>
      </c>
      <c r="KC5" s="333">
        <v>0.65482008418176019</v>
      </c>
      <c r="KD5" s="333">
        <v>0.69674866082419917</v>
      </c>
      <c r="KE5" s="333">
        <v>0.55782559193221859</v>
      </c>
      <c r="KF5" s="333">
        <v>0.53867345197996119</v>
      </c>
      <c r="KG5" s="333">
        <v>0.56221040035211567</v>
      </c>
      <c r="KH5" s="333">
        <v>0.55389912698435317</v>
      </c>
      <c r="KI5" s="333">
        <v>0.58314288585157781</v>
      </c>
      <c r="KJ5" s="333">
        <v>0.60324589056108435</v>
      </c>
      <c r="KK5" s="333">
        <v>0.55297037540279348</v>
      </c>
      <c r="KL5" s="333">
        <v>0.55354551615620529</v>
      </c>
      <c r="KM5" s="333">
        <v>0.55141365709425949</v>
      </c>
      <c r="KN5" s="333">
        <v>0.55898870432141612</v>
      </c>
      <c r="KO5" s="333">
        <v>0.58390437035972609</v>
      </c>
      <c r="KP5" s="333">
        <v>0.65494400269546738</v>
      </c>
      <c r="KQ5" s="333">
        <v>0.57442078187278556</v>
      </c>
      <c r="KR5" s="333">
        <v>0.5838539196232968</v>
      </c>
      <c r="KS5" s="333">
        <v>0.53476586661732339</v>
      </c>
      <c r="KT5" s="333">
        <v>0.53766993751221548</v>
      </c>
      <c r="KU5" s="333">
        <v>0.55987274709712487</v>
      </c>
      <c r="KV5" s="333">
        <v>0.61839560190465492</v>
      </c>
      <c r="KW5" s="333">
        <v>0.54872409355665441</v>
      </c>
      <c r="KX5" s="333">
        <v>0.56379888282846791</v>
      </c>
      <c r="KY5" s="333">
        <v>0.54713740922844911</v>
      </c>
      <c r="KZ5" s="333">
        <v>0.53709887106501475</v>
      </c>
      <c r="LA5" s="333">
        <v>0.57133642230731307</v>
      </c>
      <c r="LB5" s="333">
        <v>0.59122900477852436</v>
      </c>
      <c r="LC5" s="333">
        <v>0.5842906338622218</v>
      </c>
      <c r="LD5" s="333">
        <v>0.55563901108105695</v>
      </c>
      <c r="LE5" s="333">
        <v>0.54881539474226948</v>
      </c>
      <c r="LF5" s="333">
        <v>0.53269324996564626</v>
      </c>
      <c r="LG5" s="333">
        <v>0.55115897107050316</v>
      </c>
      <c r="LH5" s="333">
        <v>0.55351251581443206</v>
      </c>
      <c r="LI5" s="333">
        <v>0.60024841455700817</v>
      </c>
      <c r="LJ5" s="333">
        <v>0.65343743253408604</v>
      </c>
      <c r="LK5" s="333">
        <v>0.68016753394783791</v>
      </c>
      <c r="LL5" s="333">
        <v>0.58667638942210076</v>
      </c>
      <c r="LM5" s="333">
        <v>0.52574650462945982</v>
      </c>
      <c r="LN5" s="333">
        <v>0.67067180659173742</v>
      </c>
      <c r="LO5" s="333">
        <v>0.69503985820870628</v>
      </c>
      <c r="LP5" s="333">
        <v>0.60473181631181694</v>
      </c>
      <c r="LQ5" s="333">
        <v>0.63654394994301977</v>
      </c>
      <c r="LR5" s="333">
        <v>0.67097017041175377</v>
      </c>
      <c r="LS5" s="333">
        <v>0.57806085554550002</v>
      </c>
      <c r="LT5" s="333">
        <v>0.5314967165607436</v>
      </c>
      <c r="LU5" s="333">
        <v>0.54230135658779322</v>
      </c>
      <c r="LV5" s="333">
        <v>0.58783838362391361</v>
      </c>
      <c r="LW5" s="333">
        <v>0.55992182907383548</v>
      </c>
      <c r="LX5" s="333">
        <v>0.62424247170931557</v>
      </c>
      <c r="LY5" s="333">
        <v>0.57091339197569579</v>
      </c>
      <c r="LZ5" s="333">
        <v>0.59842488431984531</v>
      </c>
      <c r="MA5" s="333">
        <v>0.60401113440735743</v>
      </c>
      <c r="MB5" s="333">
        <v>0.52824264786743347</v>
      </c>
      <c r="MC5" s="333">
        <v>0.6001309673540649</v>
      </c>
      <c r="MD5" s="333">
        <v>0.67151528179390119</v>
      </c>
      <c r="ME5" s="333">
        <v>0.61948685232069101</v>
      </c>
      <c r="MF5" s="333">
        <v>0.70993353100694756</v>
      </c>
      <c r="MG5" s="333">
        <v>0.58723186780679215</v>
      </c>
      <c r="MH5" s="333">
        <v>0.63787186666567763</v>
      </c>
      <c r="MI5" s="333">
        <v>0.62637161794404628</v>
      </c>
      <c r="MJ5" s="333">
        <v>0.58674412185340652</v>
      </c>
      <c r="MK5" s="333">
        <v>0.62221522600764956</v>
      </c>
      <c r="ML5" s="333">
        <v>0.65494562670400092</v>
      </c>
      <c r="MM5" s="333">
        <v>0.70229535625401485</v>
      </c>
      <c r="MN5" s="333">
        <v>0.58814670835333516</v>
      </c>
      <c r="MO5" s="333">
        <v>0.54348888283981589</v>
      </c>
      <c r="MP5" s="333">
        <v>0.5686287876217202</v>
      </c>
      <c r="MQ5" s="333">
        <v>0.64238705120561712</v>
      </c>
      <c r="MR5" s="333">
        <v>0.65067838522550681</v>
      </c>
      <c r="MS5" s="333">
        <v>0.59783718198553792</v>
      </c>
      <c r="MT5" s="333">
        <v>0.63021253596023818</v>
      </c>
      <c r="MU5" s="333">
        <v>0.63179312879960525</v>
      </c>
      <c r="MV5" s="333">
        <v>0.63702112080883588</v>
      </c>
      <c r="MW5" s="333">
        <v>0.65468226231731519</v>
      </c>
      <c r="MX5" s="333">
        <v>0.75634429165111317</v>
      </c>
      <c r="MY5" s="333">
        <v>0.73619201771998877</v>
      </c>
      <c r="MZ5" s="333">
        <v>0.74714737907924123</v>
      </c>
      <c r="NA5" s="333">
        <v>0.74623037445101692</v>
      </c>
      <c r="NB5" s="333">
        <v>0.64524227182739213</v>
      </c>
      <c r="NC5" s="333">
        <v>0.61041446989357373</v>
      </c>
      <c r="ND5" s="333">
        <v>0.74756857177543157</v>
      </c>
      <c r="NE5" s="333">
        <v>0.69322248485631188</v>
      </c>
      <c r="NF5" s="333">
        <v>0.58038127757859947</v>
      </c>
      <c r="NG5" s="333">
        <v>0.61593781774516476</v>
      </c>
      <c r="NH5" s="333">
        <v>0.6487642011260969</v>
      </c>
      <c r="NI5" s="333">
        <v>0.60092938851392463</v>
      </c>
      <c r="NJ5" s="333">
        <v>0.6333333541801528</v>
      </c>
    </row>
    <row r="6" spans="1:374" x14ac:dyDescent="0.25">
      <c r="A6" s="314">
        <v>43497</v>
      </c>
      <c r="B6" s="314">
        <v>43524</v>
      </c>
      <c r="D6" s="179" t="s">
        <v>80</v>
      </c>
      <c r="E6" s="336">
        <f t="shared" ref="E6:E16" si="0">SUMIFS($J$29:$NJ$29,$J$3:$NJ$3,"&gt;="&amp;A6,$J$3:$NJ$3,"&lt;="&amp;B6)</f>
        <v>572.96702030266624</v>
      </c>
      <c r="I6" s="322" t="s">
        <v>182</v>
      </c>
      <c r="J6" s="333">
        <v>0.67987487598508123</v>
      </c>
      <c r="K6" s="333">
        <v>0.57424456585644157</v>
      </c>
      <c r="L6" s="333">
        <v>0.63104334230150194</v>
      </c>
      <c r="M6" s="333">
        <v>0.65206538716709117</v>
      </c>
      <c r="N6" s="333">
        <v>0.57819715023439788</v>
      </c>
      <c r="O6" s="333">
        <v>0.6008211380152898</v>
      </c>
      <c r="P6" s="333">
        <v>0.64834384921515908</v>
      </c>
      <c r="Q6" s="333">
        <v>0.61968798853112816</v>
      </c>
      <c r="R6" s="333">
        <v>0.55160137214607374</v>
      </c>
      <c r="S6" s="333">
        <v>0.62372626788786323</v>
      </c>
      <c r="T6" s="333">
        <v>0.67123492779019245</v>
      </c>
      <c r="U6" s="333">
        <v>0.72824371649271136</v>
      </c>
      <c r="V6" s="333">
        <v>0.67599393073515479</v>
      </c>
      <c r="W6" s="333">
        <v>0.67871174695713987</v>
      </c>
      <c r="X6" s="333">
        <v>0.66636337668116885</v>
      </c>
      <c r="Y6" s="333">
        <v>0.64673820279555605</v>
      </c>
      <c r="Z6" s="333">
        <v>0.67771811513734603</v>
      </c>
      <c r="AA6" s="333">
        <v>0.67362477921749198</v>
      </c>
      <c r="AB6" s="333">
        <v>0.6528899702275226</v>
      </c>
      <c r="AC6" s="333">
        <v>0.63066785601659481</v>
      </c>
      <c r="AD6" s="333">
        <v>0.84078326705186734</v>
      </c>
      <c r="AE6" s="333">
        <v>0.88959805094378819</v>
      </c>
      <c r="AF6" s="333">
        <v>0.73001361070616355</v>
      </c>
      <c r="AG6" s="333">
        <v>0.57509784436072453</v>
      </c>
      <c r="AH6" s="333">
        <v>0.66379739828607853</v>
      </c>
      <c r="AI6" s="333">
        <v>0.73523633180712811</v>
      </c>
      <c r="AJ6" s="333">
        <v>0.71333578464589209</v>
      </c>
      <c r="AK6" s="333">
        <v>0.60026860883027588</v>
      </c>
      <c r="AL6" s="333">
        <v>0.6973147743969208</v>
      </c>
      <c r="AM6" s="333">
        <v>0.61925751323963918</v>
      </c>
      <c r="AN6" s="333">
        <v>0.88717934290176625</v>
      </c>
      <c r="AO6" s="333">
        <v>0.85445597736797363</v>
      </c>
      <c r="AP6" s="333">
        <v>0.8667039103126376</v>
      </c>
      <c r="AQ6" s="333">
        <v>0.71148811741454054</v>
      </c>
      <c r="AR6" s="333">
        <v>0.66159842164392146</v>
      </c>
      <c r="AS6" s="333">
        <v>0.61640699988520076</v>
      </c>
      <c r="AT6" s="333">
        <v>0.58200542637132247</v>
      </c>
      <c r="AU6" s="333">
        <v>0.59085837790987605</v>
      </c>
      <c r="AV6" s="333">
        <v>0.61175870025284718</v>
      </c>
      <c r="AW6" s="333">
        <v>0.72292449515310653</v>
      </c>
      <c r="AX6" s="333">
        <v>0.74821310959345155</v>
      </c>
      <c r="AY6" s="333">
        <v>0.64630944191234219</v>
      </c>
      <c r="AZ6" s="333">
        <v>0.64779689800006357</v>
      </c>
      <c r="BA6" s="333">
        <v>0.6046225534566968</v>
      </c>
      <c r="BB6" s="333">
        <v>0.64943432083448716</v>
      </c>
      <c r="BC6" s="333">
        <v>0.60542699231437269</v>
      </c>
      <c r="BD6" s="333">
        <v>0.6070986510887314</v>
      </c>
      <c r="BE6" s="333">
        <v>0.64056273790580887</v>
      </c>
      <c r="BF6" s="333">
        <v>0.63829251724368363</v>
      </c>
      <c r="BG6" s="333">
        <v>0.68904626864122387</v>
      </c>
      <c r="BH6" s="333">
        <v>0.68333503709556354</v>
      </c>
      <c r="BI6" s="333">
        <v>0.66471480026310248</v>
      </c>
      <c r="BJ6" s="333">
        <v>0.57615100007741915</v>
      </c>
      <c r="BK6" s="333">
        <v>0.65646822806614757</v>
      </c>
      <c r="BL6" s="333">
        <v>0.59543551326675048</v>
      </c>
      <c r="BM6" s="333">
        <v>0.58474572187382146</v>
      </c>
      <c r="BN6" s="333">
        <v>0.67156914806658197</v>
      </c>
      <c r="BO6" s="333">
        <v>0.69718069312177455</v>
      </c>
      <c r="BP6" s="333">
        <v>0.66714649321707531</v>
      </c>
      <c r="BQ6" s="333">
        <v>0.65014143731836516</v>
      </c>
      <c r="BR6" s="333">
        <v>0.67665216235463144</v>
      </c>
      <c r="BS6" s="333">
        <v>0.65307483829745749</v>
      </c>
      <c r="BT6" s="333">
        <v>0.6251655430304901</v>
      </c>
      <c r="BU6" s="333">
        <v>0.64425818321220707</v>
      </c>
      <c r="BV6" s="333">
        <v>0.70528681741334398</v>
      </c>
      <c r="BW6" s="333">
        <v>0.74150220976353454</v>
      </c>
      <c r="BX6" s="333">
        <v>0.70416724573135081</v>
      </c>
      <c r="BY6" s="333">
        <v>0.62291743402579047</v>
      </c>
      <c r="BZ6" s="333">
        <v>0</v>
      </c>
      <c r="CA6" s="333">
        <v>0.59613905386486576</v>
      </c>
      <c r="CB6" s="333">
        <v>0.57221361808802107</v>
      </c>
      <c r="CC6" s="333">
        <v>0.61128172751458276</v>
      </c>
      <c r="CD6" s="333">
        <v>0.59386848962247851</v>
      </c>
      <c r="CE6" s="333">
        <v>0.52918461722644927</v>
      </c>
      <c r="CF6" s="333">
        <v>0.52740790319301123</v>
      </c>
      <c r="CG6" s="333">
        <v>0.5834805454594959</v>
      </c>
      <c r="CH6" s="333">
        <v>0.58111962091076252</v>
      </c>
      <c r="CI6" s="333">
        <v>0.63171576850894606</v>
      </c>
      <c r="CJ6" s="333">
        <v>0.61489213575369617</v>
      </c>
      <c r="CK6" s="333">
        <v>0.55663300558715689</v>
      </c>
      <c r="CL6" s="333">
        <v>0.54266143038931836</v>
      </c>
      <c r="CM6" s="333">
        <v>0.64820724141381081</v>
      </c>
      <c r="CN6" s="333">
        <v>0.58729492704361941</v>
      </c>
      <c r="CO6" s="333">
        <v>0.51613761763178867</v>
      </c>
      <c r="CP6" s="333">
        <v>0.58825538883311024</v>
      </c>
      <c r="CQ6" s="333">
        <v>0.62353865791285701</v>
      </c>
      <c r="CR6" s="333">
        <v>0.61928081081000474</v>
      </c>
      <c r="CS6" s="333">
        <v>0.57020529700496081</v>
      </c>
      <c r="CT6" s="333">
        <v>0.54205589162895196</v>
      </c>
      <c r="CU6" s="333">
        <v>0.5203409647316426</v>
      </c>
      <c r="CV6" s="333">
        <v>0.57857235079809644</v>
      </c>
      <c r="CW6" s="333">
        <v>0.59962537564993601</v>
      </c>
      <c r="CX6" s="333">
        <v>0.58463190784643404</v>
      </c>
      <c r="CY6" s="333">
        <v>0.52334032299759392</v>
      </c>
      <c r="CZ6" s="333">
        <v>0.55681338816488279</v>
      </c>
      <c r="DA6" s="333">
        <v>0.64550545535242776</v>
      </c>
      <c r="DB6" s="333">
        <v>0.54889196176631694</v>
      </c>
      <c r="DC6" s="333">
        <v>0.52696999941398115</v>
      </c>
      <c r="DD6" s="333">
        <v>0.49736490061983823</v>
      </c>
      <c r="DE6" s="333">
        <v>0.53112267921730116</v>
      </c>
      <c r="DF6" s="333">
        <v>0.52753300415257842</v>
      </c>
      <c r="DG6" s="333">
        <v>0.51907688628445559</v>
      </c>
      <c r="DH6" s="333">
        <v>0.52256122214851841</v>
      </c>
      <c r="DI6" s="333">
        <v>0.51742359962862627</v>
      </c>
      <c r="DJ6" s="333">
        <v>0.50634097974492853</v>
      </c>
      <c r="DK6" s="333">
        <v>0.54355572528796958</v>
      </c>
      <c r="DL6" s="333">
        <v>0.49333258781936118</v>
      </c>
      <c r="DM6" s="333">
        <v>0.52527320112058318</v>
      </c>
      <c r="DN6" s="333">
        <v>0.51738173436435186</v>
      </c>
      <c r="DO6" s="333">
        <v>0.56157180804708684</v>
      </c>
      <c r="DP6" s="333">
        <v>0.53803297997647948</v>
      </c>
      <c r="DQ6" s="333">
        <v>0.51267407088029393</v>
      </c>
      <c r="DR6" s="333">
        <v>0.52274996743191804</v>
      </c>
      <c r="DS6" s="333">
        <v>0.49284338036412545</v>
      </c>
      <c r="DT6" s="333">
        <v>0.48892987260722226</v>
      </c>
      <c r="DU6" s="333">
        <v>0.51327835273162892</v>
      </c>
      <c r="DV6" s="333">
        <v>0.53745131439722404</v>
      </c>
      <c r="DW6" s="333">
        <v>0.54609802826218079</v>
      </c>
      <c r="DX6" s="333">
        <v>0.51369175753782315</v>
      </c>
      <c r="DY6" s="333">
        <v>0.53491488846947488</v>
      </c>
      <c r="DZ6" s="333">
        <v>0.46385794617466031</v>
      </c>
      <c r="EA6" s="333">
        <v>0.4867015857096329</v>
      </c>
      <c r="EB6" s="333">
        <v>0.4525531965375848</v>
      </c>
      <c r="EC6" s="333">
        <v>0.4796345157718036</v>
      </c>
      <c r="ED6" s="333">
        <v>0.48977547430131008</v>
      </c>
      <c r="EE6" s="333">
        <v>0.48154082841542306</v>
      </c>
      <c r="EF6" s="333">
        <v>0.47942105724433753</v>
      </c>
      <c r="EG6" s="333">
        <v>0.46998569738284118</v>
      </c>
      <c r="EH6" s="333">
        <v>0.47365856788971322</v>
      </c>
      <c r="EI6" s="333">
        <v>0.46459694963218606</v>
      </c>
      <c r="EJ6" s="333">
        <v>0.52125362955757493</v>
      </c>
      <c r="EK6" s="333">
        <v>0.5088444203174961</v>
      </c>
      <c r="EL6" s="333">
        <v>0.51536853736167243</v>
      </c>
      <c r="EM6" s="333">
        <v>0.52212698093887688</v>
      </c>
      <c r="EN6" s="333">
        <v>0.51465382194051112</v>
      </c>
      <c r="EO6" s="333">
        <v>0.4910017394504399</v>
      </c>
      <c r="EP6" s="333">
        <v>0.48303397092859607</v>
      </c>
      <c r="EQ6" s="333">
        <v>0.54144798468517796</v>
      </c>
      <c r="ER6" s="333">
        <v>0.49682600944599858</v>
      </c>
      <c r="ES6" s="333">
        <v>0.54931649082834488</v>
      </c>
      <c r="ET6" s="333">
        <v>0.62266630639944187</v>
      </c>
      <c r="EU6" s="333">
        <v>0.49176293326966913</v>
      </c>
      <c r="EV6" s="333">
        <v>0.5067294794640872</v>
      </c>
      <c r="EW6" s="333">
        <v>0.54685261802879259</v>
      </c>
      <c r="EX6" s="333">
        <v>0.59498428358420885</v>
      </c>
      <c r="EY6" s="333">
        <v>0.54862356072743756</v>
      </c>
      <c r="EZ6" s="333">
        <v>0.75115256079677617</v>
      </c>
      <c r="FA6" s="333">
        <v>0.65046785103777149</v>
      </c>
      <c r="FB6" s="333">
        <v>0.55167461814502361</v>
      </c>
      <c r="FC6" s="333">
        <v>0.53469949223796087</v>
      </c>
      <c r="FD6" s="333">
        <v>0.54304477866593515</v>
      </c>
      <c r="FE6" s="333">
        <v>0.66032752315710108</v>
      </c>
      <c r="FF6" s="333">
        <v>0.6515814280938842</v>
      </c>
      <c r="FG6" s="333">
        <v>0.64452141225010151</v>
      </c>
      <c r="FH6" s="333">
        <v>0.5259297186744406</v>
      </c>
      <c r="FI6" s="333">
        <v>0.55273927364563291</v>
      </c>
      <c r="FJ6" s="333">
        <v>0.74036311082586781</v>
      </c>
      <c r="FK6" s="333">
        <v>0.81088348592333759</v>
      </c>
      <c r="FL6" s="333">
        <v>0.69090932851106202</v>
      </c>
      <c r="FM6" s="333">
        <v>0.6270672285786254</v>
      </c>
      <c r="FN6" s="333">
        <v>0.5984913053675569</v>
      </c>
      <c r="FO6" s="333">
        <v>0.64996570678039567</v>
      </c>
      <c r="FP6" s="333">
        <v>0.62680011522719437</v>
      </c>
      <c r="FQ6" s="333">
        <v>0.60359502307884438</v>
      </c>
      <c r="FR6" s="333">
        <v>0.58886039224978792</v>
      </c>
      <c r="FS6" s="333">
        <v>0.60566063336566955</v>
      </c>
      <c r="FT6" s="333">
        <v>0.71664347851775123</v>
      </c>
      <c r="FU6" s="333">
        <v>0.78948906078104109</v>
      </c>
      <c r="FV6" s="333">
        <v>0.81162103624698001</v>
      </c>
      <c r="FW6" s="333">
        <v>0.68521897493800021</v>
      </c>
      <c r="FX6" s="333">
        <v>0.67689918494172086</v>
      </c>
      <c r="FY6" s="333">
        <v>0.86243673292800305</v>
      </c>
      <c r="FZ6" s="333">
        <v>0.74225573412292301</v>
      </c>
      <c r="GA6" s="333">
        <v>0.70606321805036976</v>
      </c>
      <c r="GB6" s="333">
        <v>0.86746064680337909</v>
      </c>
      <c r="GC6" s="333">
        <v>0.91948766897044831</v>
      </c>
      <c r="GD6" s="333">
        <v>0.93019298920762628</v>
      </c>
      <c r="GE6" s="333">
        <v>1.1012900819383811</v>
      </c>
      <c r="GF6" s="333">
        <v>1.1209945563142951</v>
      </c>
      <c r="GG6" s="333">
        <v>1.2765835423510128</v>
      </c>
      <c r="GH6" s="333">
        <v>1.1404133076516798</v>
      </c>
      <c r="GI6" s="333">
        <v>0.76184674813495923</v>
      </c>
      <c r="GJ6" s="333">
        <v>1.0553044753059579</v>
      </c>
      <c r="GK6" s="333">
        <v>1.1144933786605908</v>
      </c>
      <c r="GL6" s="333">
        <v>1.1022687596816643</v>
      </c>
      <c r="GM6" s="333">
        <v>1.1295983223974515</v>
      </c>
      <c r="GN6" s="333">
        <v>1.1926589296122978</v>
      </c>
      <c r="GO6" s="333">
        <v>1.163646055341478</v>
      </c>
      <c r="GP6" s="333">
        <v>0.87107594680132883</v>
      </c>
      <c r="GQ6" s="333">
        <v>0.77046902135680639</v>
      </c>
      <c r="GR6" s="333">
        <v>1.0003729735544782</v>
      </c>
      <c r="GS6" s="333">
        <v>1.1024503057211579</v>
      </c>
      <c r="GT6" s="333">
        <v>1.0480215214054287</v>
      </c>
      <c r="GU6" s="333">
        <v>1.0718032767913128</v>
      </c>
      <c r="GV6" s="333">
        <v>1.1002317872676195</v>
      </c>
      <c r="GW6" s="333">
        <v>1.0895394004253167</v>
      </c>
      <c r="GX6" s="333">
        <v>0.98243720510122212</v>
      </c>
      <c r="GY6" s="333">
        <v>1.3136448355351078</v>
      </c>
      <c r="GZ6" s="333">
        <v>1.1856662653821053</v>
      </c>
      <c r="HA6" s="333">
        <v>0.93218912450434555</v>
      </c>
      <c r="HB6" s="333">
        <v>1.3619354305893827</v>
      </c>
      <c r="HC6" s="333">
        <v>1.6785169109403997</v>
      </c>
      <c r="HD6" s="333">
        <v>1.5820092303181739</v>
      </c>
      <c r="HE6" s="333">
        <v>1.1340934961908435</v>
      </c>
      <c r="HF6" s="333">
        <v>0.82984304508533935</v>
      </c>
      <c r="HG6" s="333">
        <v>0.86103826846717924</v>
      </c>
      <c r="HH6" s="333">
        <v>0.90840229530804972</v>
      </c>
      <c r="HI6" s="333">
        <v>1.0241489596504012</v>
      </c>
      <c r="HJ6" s="333">
        <v>1.0513797942995384</v>
      </c>
      <c r="HK6" s="333">
        <v>1.1693744244905739</v>
      </c>
      <c r="HL6" s="333">
        <v>1.205208238860273</v>
      </c>
      <c r="HM6" s="333">
        <v>1.2154495714958049</v>
      </c>
      <c r="HN6" s="333">
        <v>1.1140743519367597</v>
      </c>
      <c r="HO6" s="333">
        <v>1.1249815527057985</v>
      </c>
      <c r="HP6" s="333">
        <v>1.1168395739558823</v>
      </c>
      <c r="HQ6" s="333">
        <v>1.323706417349968</v>
      </c>
      <c r="HR6" s="333">
        <v>1.2094610352513089</v>
      </c>
      <c r="HS6" s="333">
        <v>1.0663715731024006</v>
      </c>
      <c r="HT6" s="333">
        <v>1.057544934333974</v>
      </c>
      <c r="HU6" s="333">
        <v>1.0522075128859283</v>
      </c>
      <c r="HV6" s="333">
        <v>1.0382391048441424</v>
      </c>
      <c r="HW6" s="333">
        <v>1.0416438410922764</v>
      </c>
      <c r="HX6" s="333">
        <v>0.88776251786401339</v>
      </c>
      <c r="HY6" s="333">
        <v>0.91565194587448973</v>
      </c>
      <c r="HZ6" s="333">
        <v>1.1321809037663797</v>
      </c>
      <c r="IA6" s="333">
        <v>1.0275541891086621</v>
      </c>
      <c r="IB6" s="333">
        <v>1.0387112474343867</v>
      </c>
      <c r="IC6" s="333">
        <v>0.99200125001418593</v>
      </c>
      <c r="ID6" s="333">
        <v>1.130775552125191</v>
      </c>
      <c r="IE6" s="333">
        <v>1.2857376601249724</v>
      </c>
      <c r="IF6" s="333">
        <v>1.2292914692552157</v>
      </c>
      <c r="IG6" s="333">
        <v>1.1356007519955236</v>
      </c>
      <c r="IH6" s="333">
        <v>1.285839863102447</v>
      </c>
      <c r="II6" s="333">
        <v>1.2878882602924717</v>
      </c>
      <c r="IJ6" s="333">
        <v>1.2289533706840257</v>
      </c>
      <c r="IK6" s="333">
        <v>0.87032036278965341</v>
      </c>
      <c r="IL6" s="333">
        <v>0.80463168731013979</v>
      </c>
      <c r="IM6" s="333">
        <v>0.71362847661618412</v>
      </c>
      <c r="IN6" s="333">
        <v>0.69311867377873426</v>
      </c>
      <c r="IO6" s="333">
        <v>0.77467847899182307</v>
      </c>
      <c r="IP6" s="333">
        <v>0.84130067627317195</v>
      </c>
      <c r="IQ6" s="333">
        <v>0.79933307161561851</v>
      </c>
      <c r="IR6" s="333">
        <v>1.0069370242058937</v>
      </c>
      <c r="IS6" s="333">
        <v>0.8826167480032342</v>
      </c>
      <c r="IT6" s="333">
        <v>0.88397156914469854</v>
      </c>
      <c r="IU6" s="333">
        <v>0.93081317212736492</v>
      </c>
      <c r="IV6" s="333">
        <v>0.86957938986960237</v>
      </c>
      <c r="IW6" s="333">
        <v>0.99891608276631616</v>
      </c>
      <c r="IX6" s="333">
        <v>0.79249939404233627</v>
      </c>
      <c r="IY6" s="333">
        <v>0.7147686587702774</v>
      </c>
      <c r="IZ6" s="333">
        <v>0.72674935577257627</v>
      </c>
      <c r="JA6" s="333">
        <v>0.86583205377822092</v>
      </c>
      <c r="JB6" s="333">
        <v>0.85414717404840013</v>
      </c>
      <c r="JC6" s="333">
        <v>0.86501422181897059</v>
      </c>
      <c r="JD6" s="333">
        <v>1.1017463278146389</v>
      </c>
      <c r="JE6" s="333">
        <v>0.76740144882808004</v>
      </c>
      <c r="JF6" s="333">
        <v>0.68100730315726388</v>
      </c>
      <c r="JG6" s="333">
        <v>0.8942817729094299</v>
      </c>
      <c r="JH6" s="333">
        <v>0.94327812284306733</v>
      </c>
      <c r="JI6" s="333">
        <v>0.74495147113068894</v>
      </c>
      <c r="JJ6" s="333">
        <v>0.69528216545200638</v>
      </c>
      <c r="JK6" s="333">
        <v>0.62219670582600517</v>
      </c>
      <c r="JL6" s="333">
        <v>0.60121050995236525</v>
      </c>
      <c r="JM6" s="333">
        <v>0.65610273127332785</v>
      </c>
      <c r="JN6" s="333">
        <v>0.75207615379151938</v>
      </c>
      <c r="JO6" s="333">
        <v>0.92036581628485981</v>
      </c>
      <c r="JP6" s="333">
        <v>1.0473409055819318</v>
      </c>
      <c r="JQ6" s="333">
        <v>0.71494972794862977</v>
      </c>
      <c r="JR6" s="333">
        <v>0.70288233164987546</v>
      </c>
      <c r="JS6" s="333">
        <v>0.69505192323485043</v>
      </c>
      <c r="JT6" s="333">
        <v>0.6945954986743621</v>
      </c>
      <c r="JU6" s="333">
        <v>0.90765745023513777</v>
      </c>
      <c r="JV6" s="333">
        <v>0.79951434652723419</v>
      </c>
      <c r="JW6" s="333">
        <v>0.66410947468245995</v>
      </c>
      <c r="JX6" s="333">
        <v>0.82644625078009692</v>
      </c>
      <c r="JY6" s="333">
        <v>0.80726789803691179</v>
      </c>
      <c r="JZ6" s="333">
        <v>0.6026490240712491</v>
      </c>
      <c r="KA6" s="333">
        <v>0.59709239805133651</v>
      </c>
      <c r="KB6" s="333">
        <v>0.54791586537929116</v>
      </c>
      <c r="KC6" s="333">
        <v>0.64423530693457132</v>
      </c>
      <c r="KD6" s="333">
        <v>0.64295490516063503</v>
      </c>
      <c r="KE6" s="333">
        <v>0.55538412639039147</v>
      </c>
      <c r="KF6" s="333">
        <v>0.50948167723993965</v>
      </c>
      <c r="KG6" s="333">
        <v>0.54739490208539665</v>
      </c>
      <c r="KH6" s="333">
        <v>0.52403808734342883</v>
      </c>
      <c r="KI6" s="333">
        <v>0.56100026118196389</v>
      </c>
      <c r="KJ6" s="333">
        <v>0.57363561003446684</v>
      </c>
      <c r="KK6" s="333">
        <v>0.53977746602165322</v>
      </c>
      <c r="KL6" s="333">
        <v>0.56303023981990707</v>
      </c>
      <c r="KM6" s="333">
        <v>0.51940059560406648</v>
      </c>
      <c r="KN6" s="333">
        <v>0.53720509952800877</v>
      </c>
      <c r="KO6" s="333">
        <v>0.53564424153240253</v>
      </c>
      <c r="KP6" s="333">
        <v>0.61426272252377878</v>
      </c>
      <c r="KQ6" s="333">
        <v>0.55529570718636734</v>
      </c>
      <c r="KR6" s="333">
        <v>0.55860861240762816</v>
      </c>
      <c r="KS6" s="333">
        <v>0.5306800153122887</v>
      </c>
      <c r="KT6" s="333">
        <v>0.51090524795929193</v>
      </c>
      <c r="KU6" s="333">
        <v>0.54044316031067363</v>
      </c>
      <c r="KV6" s="333">
        <v>0.57648064416373868</v>
      </c>
      <c r="KW6" s="333">
        <v>0.51746148717520812</v>
      </c>
      <c r="KX6" s="333">
        <v>0.53561000819746996</v>
      </c>
      <c r="KY6" s="333">
        <v>0.5154791690271836</v>
      </c>
      <c r="KZ6" s="333">
        <v>0.51910399213813951</v>
      </c>
      <c r="LA6" s="333">
        <v>0.53384697532953596</v>
      </c>
      <c r="LB6" s="333">
        <v>0.53173364472846518</v>
      </c>
      <c r="LC6" s="333">
        <v>0.56971428702113047</v>
      </c>
      <c r="LD6" s="333">
        <v>0.53384886099950779</v>
      </c>
      <c r="LE6" s="333">
        <v>0.54811037658634842</v>
      </c>
      <c r="LF6" s="333">
        <v>0.51622889618330303</v>
      </c>
      <c r="LG6" s="333">
        <v>0.53019915628571812</v>
      </c>
      <c r="LH6" s="333">
        <v>0.53407339887008509</v>
      </c>
      <c r="LI6" s="333">
        <v>0.58125835490142563</v>
      </c>
      <c r="LJ6" s="333">
        <v>0.64858063684035439</v>
      </c>
      <c r="LK6" s="333">
        <v>0.64555841487879884</v>
      </c>
      <c r="LL6" s="333">
        <v>0.54797564359130624</v>
      </c>
      <c r="LM6" s="333">
        <v>0.51402310329256407</v>
      </c>
      <c r="LN6" s="333">
        <v>0.66763762945977323</v>
      </c>
      <c r="LO6" s="333">
        <v>0.65719606851144141</v>
      </c>
      <c r="LP6" s="333">
        <v>0.59309642291204945</v>
      </c>
      <c r="LQ6" s="333">
        <v>0.57686572539450387</v>
      </c>
      <c r="LR6" s="333">
        <v>0.62835787106659691</v>
      </c>
      <c r="LS6" s="333">
        <v>0.55899583746213322</v>
      </c>
      <c r="LT6" s="333">
        <v>0.50046808796198283</v>
      </c>
      <c r="LU6" s="333">
        <v>0.52227256067919214</v>
      </c>
      <c r="LV6" s="333">
        <v>0.54772553593865747</v>
      </c>
      <c r="LW6" s="333">
        <v>0.52353813308436947</v>
      </c>
      <c r="LX6" s="333">
        <v>0.610177932656501</v>
      </c>
      <c r="LY6" s="333">
        <v>0.54923663293696068</v>
      </c>
      <c r="LZ6" s="333">
        <v>0.5642313448158921</v>
      </c>
      <c r="MA6" s="333">
        <v>0.57354454245361131</v>
      </c>
      <c r="MB6" s="333">
        <v>0.53153074304535819</v>
      </c>
      <c r="MC6" s="333">
        <v>0.56731678360609283</v>
      </c>
      <c r="MD6" s="333">
        <v>0.64383972221768981</v>
      </c>
      <c r="ME6" s="333">
        <v>0.60783752490682419</v>
      </c>
      <c r="MF6" s="333">
        <v>0.66140183011417109</v>
      </c>
      <c r="MG6" s="333">
        <v>0.53918614551774013</v>
      </c>
      <c r="MH6" s="333">
        <v>0.60448981655489387</v>
      </c>
      <c r="MI6" s="333">
        <v>0.5949331281250011</v>
      </c>
      <c r="MJ6" s="333">
        <v>0.56965060130425005</v>
      </c>
      <c r="MK6" s="333">
        <v>0.57548439821833708</v>
      </c>
      <c r="ML6" s="333">
        <v>0.61461237512495515</v>
      </c>
      <c r="MM6" s="333">
        <v>0.67972048474512492</v>
      </c>
      <c r="MN6" s="333">
        <v>0.5519541521819793</v>
      </c>
      <c r="MO6" s="333">
        <v>0.52568620575941116</v>
      </c>
      <c r="MP6" s="333">
        <v>0.54201979463198047</v>
      </c>
      <c r="MQ6" s="333">
        <v>0.62612349923573052</v>
      </c>
      <c r="MR6" s="333">
        <v>0.62357761595865091</v>
      </c>
      <c r="MS6" s="333">
        <v>0.5614189007477961</v>
      </c>
      <c r="MT6" s="333">
        <v>0.58749702148348093</v>
      </c>
      <c r="MU6" s="333">
        <v>0.60582573525298711</v>
      </c>
      <c r="MV6" s="333">
        <v>0.61491053428181108</v>
      </c>
      <c r="MW6" s="333">
        <v>0.6340664442254389</v>
      </c>
      <c r="MX6" s="333">
        <v>0.78451627143346914</v>
      </c>
      <c r="MY6" s="333">
        <v>0.70879662162069679</v>
      </c>
      <c r="MZ6" s="333">
        <v>0.7344873556031688</v>
      </c>
      <c r="NA6" s="333">
        <v>0.70217171798427958</v>
      </c>
      <c r="NB6" s="333">
        <v>0.60171788121554604</v>
      </c>
      <c r="NC6" s="333">
        <v>0.58400872924482883</v>
      </c>
      <c r="ND6" s="333">
        <v>0.69383665985510978</v>
      </c>
      <c r="NE6" s="333">
        <v>0.64027424585205006</v>
      </c>
      <c r="NF6" s="333">
        <v>0.57146664453760987</v>
      </c>
      <c r="NG6" s="333">
        <v>0.56957698895011044</v>
      </c>
      <c r="NH6" s="333">
        <v>0.61088323925359611</v>
      </c>
      <c r="NI6" s="333">
        <v>0.57730152063199924</v>
      </c>
      <c r="NJ6" s="333">
        <v>0.59493213733977424</v>
      </c>
    </row>
    <row r="7" spans="1:374" x14ac:dyDescent="0.25">
      <c r="A7" s="314">
        <v>43525</v>
      </c>
      <c r="B7" s="314">
        <v>43555</v>
      </c>
      <c r="D7" s="179" t="s">
        <v>81</v>
      </c>
      <c r="E7" s="336">
        <f t="shared" si="0"/>
        <v>586.06036738560681</v>
      </c>
      <c r="I7" s="322" t="s">
        <v>183</v>
      </c>
      <c r="J7" s="333">
        <v>0.63298559512379826</v>
      </c>
      <c r="K7" s="333">
        <v>0.58036174654297834</v>
      </c>
      <c r="L7" s="333">
        <v>0.60851961846701286</v>
      </c>
      <c r="M7" s="333">
        <v>0.6362379163594799</v>
      </c>
      <c r="N7" s="333">
        <v>0.55565412392754243</v>
      </c>
      <c r="O7" s="333">
        <v>0.58937219218013293</v>
      </c>
      <c r="P7" s="333">
        <v>0.64274641581969905</v>
      </c>
      <c r="Q7" s="333">
        <v>0.61423555932904239</v>
      </c>
      <c r="R7" s="333">
        <v>0.52800282964575163</v>
      </c>
      <c r="S7" s="333">
        <v>0.6418371257861476</v>
      </c>
      <c r="T7" s="333">
        <v>0.68831236016156316</v>
      </c>
      <c r="U7" s="333">
        <v>0.72712974231345284</v>
      </c>
      <c r="V7" s="333">
        <v>0.65143780989053035</v>
      </c>
      <c r="W7" s="333">
        <v>0.69412991164780558</v>
      </c>
      <c r="X7" s="333">
        <v>0.68140088596382609</v>
      </c>
      <c r="Y7" s="333">
        <v>0.67426410332846642</v>
      </c>
      <c r="Z7" s="333">
        <v>0.68779577952891213</v>
      </c>
      <c r="AA7" s="333">
        <v>0.64913776390495792</v>
      </c>
      <c r="AB7" s="333">
        <v>0.64564965446378564</v>
      </c>
      <c r="AC7" s="333">
        <v>0.62248998095893038</v>
      </c>
      <c r="AD7" s="333">
        <v>0.8531149894369322</v>
      </c>
      <c r="AE7" s="333">
        <v>0.86559438902843744</v>
      </c>
      <c r="AF7" s="333">
        <v>0.71060617892842515</v>
      </c>
      <c r="AG7" s="333">
        <v>0.54053045596532623</v>
      </c>
      <c r="AH7" s="333">
        <v>0.6684028320437051</v>
      </c>
      <c r="AI7" s="333">
        <v>0.68318163680218769</v>
      </c>
      <c r="AJ7" s="333">
        <v>0.69226584799679924</v>
      </c>
      <c r="AK7" s="333">
        <v>0.60489211004307697</v>
      </c>
      <c r="AL7" s="333">
        <v>0.69636092568735763</v>
      </c>
      <c r="AM7" s="333">
        <v>0.6244945845661426</v>
      </c>
      <c r="AN7" s="333">
        <v>0.86681738859327107</v>
      </c>
      <c r="AO7" s="333">
        <v>0.85393372626590724</v>
      </c>
      <c r="AP7" s="333">
        <v>0.84866477691934972</v>
      </c>
      <c r="AQ7" s="333">
        <v>0.70531441085223745</v>
      </c>
      <c r="AR7" s="333">
        <v>0.65108102993094763</v>
      </c>
      <c r="AS7" s="333">
        <v>0.61130737320895501</v>
      </c>
      <c r="AT7" s="333">
        <v>0.57843496719222554</v>
      </c>
      <c r="AU7" s="333">
        <v>0.58014962151509808</v>
      </c>
      <c r="AV7" s="333">
        <v>0.59028478652156757</v>
      </c>
      <c r="AW7" s="333">
        <v>0.70841499023086929</v>
      </c>
      <c r="AX7" s="333">
        <v>0.73703491794270259</v>
      </c>
      <c r="AY7" s="333">
        <v>0.64943204752464956</v>
      </c>
      <c r="AZ7" s="333">
        <v>0.651356146036699</v>
      </c>
      <c r="BA7" s="333">
        <v>0.59095227075400469</v>
      </c>
      <c r="BB7" s="333">
        <v>0.65469122463906149</v>
      </c>
      <c r="BC7" s="333">
        <v>0.60113779016346702</v>
      </c>
      <c r="BD7" s="333">
        <v>0.59666522262488786</v>
      </c>
      <c r="BE7" s="333">
        <v>0.6467735996562648</v>
      </c>
      <c r="BF7" s="333">
        <v>0.62305466070774507</v>
      </c>
      <c r="BG7" s="333">
        <v>0.68997004372195558</v>
      </c>
      <c r="BH7" s="333">
        <v>0.67416010779871061</v>
      </c>
      <c r="BI7" s="333">
        <v>0.62630070080390243</v>
      </c>
      <c r="BJ7" s="333">
        <v>0.58604703841380112</v>
      </c>
      <c r="BK7" s="333">
        <v>0.62267940862351701</v>
      </c>
      <c r="BL7" s="333">
        <v>0.56978807127437892</v>
      </c>
      <c r="BM7" s="333">
        <v>0.56875133853631488</v>
      </c>
      <c r="BN7" s="333">
        <v>0.66737459239281716</v>
      </c>
      <c r="BO7" s="333">
        <v>0.70954239012422227</v>
      </c>
      <c r="BP7" s="333">
        <v>0.63916006455281005</v>
      </c>
      <c r="BQ7" s="333">
        <v>0.64721967210064879</v>
      </c>
      <c r="BR7" s="333">
        <v>0.64296227818221341</v>
      </c>
      <c r="BS7" s="333">
        <v>0.62760051714991771</v>
      </c>
      <c r="BT7" s="333">
        <v>0.61712152836562517</v>
      </c>
      <c r="BU7" s="333">
        <v>0.6616919102532749</v>
      </c>
      <c r="BV7" s="333">
        <v>0.69921813437019953</v>
      </c>
      <c r="BW7" s="333">
        <v>0.74227448208864244</v>
      </c>
      <c r="BX7" s="333">
        <v>0.69273038559532596</v>
      </c>
      <c r="BY7" s="333">
        <v>0.63198140405171044</v>
      </c>
      <c r="BZ7" s="333">
        <v>0.62265303625680846</v>
      </c>
      <c r="CA7" s="333">
        <v>0.5672074735821816</v>
      </c>
      <c r="CB7" s="333">
        <v>0.56946225452044308</v>
      </c>
      <c r="CC7" s="333">
        <v>0.60760524133237681</v>
      </c>
      <c r="CD7" s="333">
        <v>0.59235951910566387</v>
      </c>
      <c r="CE7" s="333">
        <v>0.53894356454799686</v>
      </c>
      <c r="CF7" s="333">
        <v>0.51824707258882152</v>
      </c>
      <c r="CG7" s="333">
        <v>0.5835471821726792</v>
      </c>
      <c r="CH7" s="333">
        <v>0.5945257094772064</v>
      </c>
      <c r="CI7" s="333">
        <v>0.63916824982438292</v>
      </c>
      <c r="CJ7" s="333">
        <v>0.59869409748936964</v>
      </c>
      <c r="CK7" s="333">
        <v>0.56391095817432257</v>
      </c>
      <c r="CL7" s="333">
        <v>0.52285999198388844</v>
      </c>
      <c r="CM7" s="333">
        <v>0.64860481913245061</v>
      </c>
      <c r="CN7" s="333">
        <v>0.603284432023795</v>
      </c>
      <c r="CO7" s="333">
        <v>0.52338131641928876</v>
      </c>
      <c r="CP7" s="333">
        <v>0.58232570410470386</v>
      </c>
      <c r="CQ7" s="333">
        <v>0.62113885448317885</v>
      </c>
      <c r="CR7" s="333">
        <v>0.61741143857002201</v>
      </c>
      <c r="CS7" s="333">
        <v>0.54132682542125821</v>
      </c>
      <c r="CT7" s="333">
        <v>0.53221442761685378</v>
      </c>
      <c r="CU7" s="333">
        <v>0.51687730351830652</v>
      </c>
      <c r="CV7" s="333">
        <v>0.58871149632241115</v>
      </c>
      <c r="CW7" s="333">
        <v>0.59239445539816404</v>
      </c>
      <c r="CX7" s="333">
        <v>0.57033368476981317</v>
      </c>
      <c r="CY7" s="333">
        <v>0.51718683990659908</v>
      </c>
      <c r="CZ7" s="333">
        <v>0.53933812771485456</v>
      </c>
      <c r="DA7" s="333">
        <v>0.60840893247712102</v>
      </c>
      <c r="DB7" s="333">
        <v>0.5203047509347094</v>
      </c>
      <c r="DC7" s="333">
        <v>0.52032690851615404</v>
      </c>
      <c r="DD7" s="333">
        <v>0.48617732252748441</v>
      </c>
      <c r="DE7" s="333">
        <v>0.54291464061290351</v>
      </c>
      <c r="DF7" s="333">
        <v>0.53492860612157356</v>
      </c>
      <c r="DG7" s="333">
        <v>0.51024452254291131</v>
      </c>
      <c r="DH7" s="333">
        <v>0.52475429008435981</v>
      </c>
      <c r="DI7" s="333">
        <v>0.49346890970078122</v>
      </c>
      <c r="DJ7" s="333">
        <v>0.48974808693579686</v>
      </c>
      <c r="DK7" s="333">
        <v>0.53404661452390156</v>
      </c>
      <c r="DL7" s="333">
        <v>0.5010839332727961</v>
      </c>
      <c r="DM7" s="333">
        <v>0.48468693120094158</v>
      </c>
      <c r="DN7" s="333">
        <v>0.50237423210809684</v>
      </c>
      <c r="DO7" s="333">
        <v>0.52668932753153319</v>
      </c>
      <c r="DP7" s="333">
        <v>0.51604389321054567</v>
      </c>
      <c r="DQ7" s="333">
        <v>0.50481516137681204</v>
      </c>
      <c r="DR7" s="333">
        <v>0.50837557124684141</v>
      </c>
      <c r="DS7" s="333">
        <v>0.46690950665211378</v>
      </c>
      <c r="DT7" s="333">
        <v>0.48279334636662607</v>
      </c>
      <c r="DU7" s="333">
        <v>0.49868333526755237</v>
      </c>
      <c r="DV7" s="333">
        <v>0.53379251030941199</v>
      </c>
      <c r="DW7" s="333">
        <v>0.52062059503067859</v>
      </c>
      <c r="DX7" s="333">
        <v>0.49772351550277455</v>
      </c>
      <c r="DY7" s="333">
        <v>0.50472047558600786</v>
      </c>
      <c r="DZ7" s="333">
        <v>0.45112983347342178</v>
      </c>
      <c r="EA7" s="333">
        <v>0.47578943378476801</v>
      </c>
      <c r="EB7" s="333">
        <v>0.44142699901457183</v>
      </c>
      <c r="EC7" s="333">
        <v>0.46766171084497993</v>
      </c>
      <c r="ED7" s="333">
        <v>0.48894849711307031</v>
      </c>
      <c r="EE7" s="333">
        <v>0.4886011660052616</v>
      </c>
      <c r="EF7" s="333">
        <v>0.47676643319039685</v>
      </c>
      <c r="EG7" s="333">
        <v>0.47256843898145245</v>
      </c>
      <c r="EH7" s="333">
        <v>0.4467862526911125</v>
      </c>
      <c r="EI7" s="333">
        <v>0.45720437019911192</v>
      </c>
      <c r="EJ7" s="333">
        <v>0.5135837612820976</v>
      </c>
      <c r="EK7" s="333">
        <v>0.47279400642689878</v>
      </c>
      <c r="EL7" s="333">
        <v>0.51003081898134883</v>
      </c>
      <c r="EM7" s="333">
        <v>0.52983561026911186</v>
      </c>
      <c r="EN7" s="333">
        <v>0.50413746814972893</v>
      </c>
      <c r="EO7" s="333">
        <v>0.47975938330017487</v>
      </c>
      <c r="EP7" s="333">
        <v>0.47540036270081559</v>
      </c>
      <c r="EQ7" s="333">
        <v>0.50029357389034512</v>
      </c>
      <c r="ER7" s="333">
        <v>0.48560108797393559</v>
      </c>
      <c r="ES7" s="333">
        <v>0.53483864913747026</v>
      </c>
      <c r="ET7" s="333">
        <v>0.61020388763688727</v>
      </c>
      <c r="EU7" s="333">
        <v>0.50455779434477621</v>
      </c>
      <c r="EV7" s="333">
        <v>0.52884071161013124</v>
      </c>
      <c r="EW7" s="333">
        <v>0.52797604815160626</v>
      </c>
      <c r="EX7" s="333">
        <v>0.56180120487020468</v>
      </c>
      <c r="EY7" s="333">
        <v>0.51309262478014683</v>
      </c>
      <c r="EZ7" s="333">
        <v>0.71903449867035729</v>
      </c>
      <c r="FA7" s="333">
        <v>0.63290209404312492</v>
      </c>
      <c r="FB7" s="333">
        <v>0.5590215169073276</v>
      </c>
      <c r="FC7" s="333">
        <v>0.51009744033750382</v>
      </c>
      <c r="FD7" s="333">
        <v>0.55126672219160255</v>
      </c>
      <c r="FE7" s="333">
        <v>0.63802084195972564</v>
      </c>
      <c r="FF7" s="333">
        <v>0.64399511361194706</v>
      </c>
      <c r="FG7" s="333">
        <v>0.63300672328296748</v>
      </c>
      <c r="FH7" s="333">
        <v>0.50758943446046523</v>
      </c>
      <c r="FI7" s="333">
        <v>0.54191275953388029</v>
      </c>
      <c r="FJ7" s="333">
        <v>0.68453982199629848</v>
      </c>
      <c r="FK7" s="333">
        <v>0.76040465400566892</v>
      </c>
      <c r="FL7" s="333">
        <v>0.64629743608101653</v>
      </c>
      <c r="FM7" s="333">
        <v>0.61549863347403133</v>
      </c>
      <c r="FN7" s="333">
        <v>0.59524513505858445</v>
      </c>
      <c r="FO7" s="333">
        <v>0.64472197593786862</v>
      </c>
      <c r="FP7" s="333">
        <v>0.61471659456574335</v>
      </c>
      <c r="FQ7" s="333">
        <v>0.60335994516283264</v>
      </c>
      <c r="FR7" s="333">
        <v>0.56158929580544492</v>
      </c>
      <c r="FS7" s="333">
        <v>0.57018854229487503</v>
      </c>
      <c r="FT7" s="333">
        <v>0.65985935548850816</v>
      </c>
      <c r="FU7" s="333">
        <v>0.76461026851931779</v>
      </c>
      <c r="FV7" s="333">
        <v>0.78119519203196353</v>
      </c>
      <c r="FW7" s="333">
        <v>0.68304020039808577</v>
      </c>
      <c r="FX7" s="333">
        <v>0.69564963093895316</v>
      </c>
      <c r="FY7" s="333">
        <v>0.82021455744269123</v>
      </c>
      <c r="FZ7" s="333">
        <v>0.70258614540621134</v>
      </c>
      <c r="GA7" s="333">
        <v>0.65750546466364779</v>
      </c>
      <c r="GB7" s="333">
        <v>0.81018167831036259</v>
      </c>
      <c r="GC7" s="333">
        <v>0.881152445705221</v>
      </c>
      <c r="GD7" s="333">
        <v>0.89875566858745748</v>
      </c>
      <c r="GE7" s="333">
        <v>0.97179731709168171</v>
      </c>
      <c r="GF7" s="333">
        <v>1.0218612313791176</v>
      </c>
      <c r="GG7" s="333">
        <v>1.1204331600302144</v>
      </c>
      <c r="GH7" s="333">
        <v>1.0633082713159392</v>
      </c>
      <c r="GI7" s="333">
        <v>0.71597518233565516</v>
      </c>
      <c r="GJ7" s="333">
        <v>0.99362983780070779</v>
      </c>
      <c r="GK7" s="333">
        <v>1.0625391792853955</v>
      </c>
      <c r="GL7" s="333">
        <v>0.99757476995357997</v>
      </c>
      <c r="GM7" s="333">
        <v>1.0420365996582619</v>
      </c>
      <c r="GN7" s="333">
        <v>1.193067810702831</v>
      </c>
      <c r="GO7" s="333">
        <v>1.1023546134000992</v>
      </c>
      <c r="GP7" s="333">
        <v>0.85275946273531555</v>
      </c>
      <c r="GQ7" s="333">
        <v>0.73294749831447115</v>
      </c>
      <c r="GR7" s="333">
        <v>0.95852265645807744</v>
      </c>
      <c r="GS7" s="333">
        <v>1.0572603846469684</v>
      </c>
      <c r="GT7" s="333">
        <v>0.98405809362270869</v>
      </c>
      <c r="GU7" s="333">
        <v>0.97432751356143776</v>
      </c>
      <c r="GV7" s="333">
        <v>1.0017764317063651</v>
      </c>
      <c r="GW7" s="333">
        <v>0.99428576072800667</v>
      </c>
      <c r="GX7" s="333">
        <v>0.88441300238586595</v>
      </c>
      <c r="GY7" s="333">
        <v>1.1503172925658136</v>
      </c>
      <c r="GZ7" s="333">
        <v>1.1745075269348022</v>
      </c>
      <c r="HA7" s="333">
        <v>0.9227487212048362</v>
      </c>
      <c r="HB7" s="333">
        <v>1.3126265391188643</v>
      </c>
      <c r="HC7" s="333">
        <v>1.5021443744509173</v>
      </c>
      <c r="HD7" s="333">
        <v>1.4766243095152451</v>
      </c>
      <c r="HE7" s="333">
        <v>1.1201579812701825</v>
      </c>
      <c r="HF7" s="333">
        <v>0.83282951690021501</v>
      </c>
      <c r="HG7" s="333">
        <v>0.81304382253883745</v>
      </c>
      <c r="HH7" s="333">
        <v>0.89217236542574785</v>
      </c>
      <c r="HI7" s="333">
        <v>0.92818373034773682</v>
      </c>
      <c r="HJ7" s="333">
        <v>0.96377669768401375</v>
      </c>
      <c r="HK7" s="333">
        <v>1.0825268626102398</v>
      </c>
      <c r="HL7" s="333">
        <v>1.1572107307717161</v>
      </c>
      <c r="HM7" s="333">
        <v>1.151736302059853</v>
      </c>
      <c r="HN7" s="333">
        <v>1.0561763108625124</v>
      </c>
      <c r="HO7" s="333">
        <v>1.0795514644909374</v>
      </c>
      <c r="HP7" s="333">
        <v>1.0301926319585037</v>
      </c>
      <c r="HQ7" s="333">
        <v>1.1621028111658127</v>
      </c>
      <c r="HR7" s="333">
        <v>1.1388536359692576</v>
      </c>
      <c r="HS7" s="333">
        <v>1.0179345985781703</v>
      </c>
      <c r="HT7" s="333">
        <v>1.0152385170398728</v>
      </c>
      <c r="HU7" s="333">
        <v>1.0065386067450461</v>
      </c>
      <c r="HV7" s="333">
        <v>1.0131414357908102</v>
      </c>
      <c r="HW7" s="333">
        <v>0.96887152881158756</v>
      </c>
      <c r="HX7" s="333">
        <v>0.80965832435580443</v>
      </c>
      <c r="HY7" s="333">
        <v>0.86108412907692944</v>
      </c>
      <c r="HZ7" s="333">
        <v>1.1111913933621236</v>
      </c>
      <c r="IA7" s="333">
        <v>1.0311417255967783</v>
      </c>
      <c r="IB7" s="333">
        <v>0.96770111565742944</v>
      </c>
      <c r="IC7" s="333">
        <v>0.91869753289990785</v>
      </c>
      <c r="ID7" s="333">
        <v>1.1065128699641404</v>
      </c>
      <c r="IE7" s="333">
        <v>1.194394523790508</v>
      </c>
      <c r="IF7" s="333">
        <v>1.2213240397604197</v>
      </c>
      <c r="IG7" s="333">
        <v>1.0692366178648161</v>
      </c>
      <c r="IH7" s="333">
        <v>1.2103019825997663</v>
      </c>
      <c r="II7" s="333">
        <v>1.2345841257772736</v>
      </c>
      <c r="IJ7" s="333">
        <v>1.1643577903914664</v>
      </c>
      <c r="IK7" s="333">
        <v>0.80146109939522803</v>
      </c>
      <c r="IL7" s="333">
        <v>0.74467574343969101</v>
      </c>
      <c r="IM7" s="333">
        <v>0.72583511922245503</v>
      </c>
      <c r="IN7" s="333">
        <v>0.62332969937224358</v>
      </c>
      <c r="IO7" s="333">
        <v>0.78642387372599021</v>
      </c>
      <c r="IP7" s="333">
        <v>0.79494587217737245</v>
      </c>
      <c r="IQ7" s="333">
        <v>0.74030758250588014</v>
      </c>
      <c r="IR7" s="333">
        <v>0.93585600401969837</v>
      </c>
      <c r="IS7" s="333">
        <v>0.81223116510752924</v>
      </c>
      <c r="IT7" s="333">
        <v>0.88210043375111491</v>
      </c>
      <c r="IU7" s="333">
        <v>0.90720277784637149</v>
      </c>
      <c r="IV7" s="333">
        <v>0.83274437290342573</v>
      </c>
      <c r="IW7" s="333">
        <v>0.92684312099947519</v>
      </c>
      <c r="IX7" s="333">
        <v>0.75311095633872172</v>
      </c>
      <c r="IY7" s="333">
        <v>0.69645556090922645</v>
      </c>
      <c r="IZ7" s="333">
        <v>0.69010594406697157</v>
      </c>
      <c r="JA7" s="333">
        <v>0.83299206556484939</v>
      </c>
      <c r="JB7" s="333">
        <v>0.80212494466544226</v>
      </c>
      <c r="JC7" s="333">
        <v>0.82778163333013188</v>
      </c>
      <c r="JD7" s="333">
        <v>1.0645540209699735</v>
      </c>
      <c r="JE7" s="333">
        <v>0.77020244560705264</v>
      </c>
      <c r="JF7" s="333">
        <v>0.68286197820554395</v>
      </c>
      <c r="JG7" s="333">
        <v>0.83875445239289803</v>
      </c>
      <c r="JH7" s="333">
        <v>0.90317856679706476</v>
      </c>
      <c r="JI7" s="333">
        <v>0.70368253100099754</v>
      </c>
      <c r="JJ7" s="333">
        <v>0.66911437402405227</v>
      </c>
      <c r="JK7" s="333">
        <v>0.61619307214196595</v>
      </c>
      <c r="JL7" s="333">
        <v>0.59568780299569302</v>
      </c>
      <c r="JM7" s="333">
        <v>0.62480290783345804</v>
      </c>
      <c r="JN7" s="333">
        <v>0.73491421654318112</v>
      </c>
      <c r="JO7" s="333">
        <v>0.88434986483291333</v>
      </c>
      <c r="JP7" s="333">
        <v>0.97917260563370478</v>
      </c>
      <c r="JQ7" s="333">
        <v>0.68308033814807123</v>
      </c>
      <c r="JR7" s="333">
        <v>0.67773973652678721</v>
      </c>
      <c r="JS7" s="333">
        <v>0.6476471781676495</v>
      </c>
      <c r="JT7" s="333">
        <v>0.67207410899340814</v>
      </c>
      <c r="JU7" s="333">
        <v>0.85152655151383461</v>
      </c>
      <c r="JV7" s="333">
        <v>0.74342083523460256</v>
      </c>
      <c r="JW7" s="333">
        <v>0.66192085140177981</v>
      </c>
      <c r="JX7" s="333">
        <v>0.80395416102133277</v>
      </c>
      <c r="JY7" s="333">
        <v>0.76685010086991812</v>
      </c>
      <c r="JZ7" s="333">
        <v>0.60324190301896785</v>
      </c>
      <c r="KA7" s="333">
        <v>0.59075100015767523</v>
      </c>
      <c r="KB7" s="333">
        <v>0.54361796616268609</v>
      </c>
      <c r="KC7" s="333">
        <v>0.63871168676997647</v>
      </c>
      <c r="KD7" s="333">
        <v>0.61618282115382894</v>
      </c>
      <c r="KE7" s="333">
        <v>0.55613771921695221</v>
      </c>
      <c r="KF7" s="333">
        <v>0.51563587783081843</v>
      </c>
      <c r="KG7" s="333">
        <v>0.54416145596127885</v>
      </c>
      <c r="KH7" s="333">
        <v>0.51998824341375083</v>
      </c>
      <c r="KI7" s="333">
        <v>0.56400286338029859</v>
      </c>
      <c r="KJ7" s="333">
        <v>0.5430811512724687</v>
      </c>
      <c r="KK7" s="333">
        <v>0.53033348851942441</v>
      </c>
      <c r="KL7" s="333">
        <v>0.53738940584409134</v>
      </c>
      <c r="KM7" s="333">
        <v>0.51187314273264684</v>
      </c>
      <c r="KN7" s="333">
        <v>0.53773557819466578</v>
      </c>
      <c r="KO7" s="333">
        <v>0.53481666369553182</v>
      </c>
      <c r="KP7" s="333">
        <v>0.58159032589240878</v>
      </c>
      <c r="KQ7" s="333">
        <v>0.54815157890628607</v>
      </c>
      <c r="KR7" s="333">
        <v>0.54967275608208144</v>
      </c>
      <c r="KS7" s="333">
        <v>0.53480797850776129</v>
      </c>
      <c r="KT7" s="333">
        <v>0.4974801958054389</v>
      </c>
      <c r="KU7" s="333">
        <v>0.51755846261071659</v>
      </c>
      <c r="KV7" s="333">
        <v>0.55347906606907948</v>
      </c>
      <c r="KW7" s="333">
        <v>0.50054369838835266</v>
      </c>
      <c r="KX7" s="333">
        <v>0.51696853320953373</v>
      </c>
      <c r="KY7" s="333">
        <v>0.50679171729562222</v>
      </c>
      <c r="KZ7" s="333">
        <v>0.51511191814949109</v>
      </c>
      <c r="LA7" s="333">
        <v>0.51493487893504797</v>
      </c>
      <c r="LB7" s="333">
        <v>0.53031390196258998</v>
      </c>
      <c r="LC7" s="333">
        <v>0.54702438325488245</v>
      </c>
      <c r="LD7" s="333">
        <v>0.52695989946838473</v>
      </c>
      <c r="LE7" s="333">
        <v>0.53866401383164864</v>
      </c>
      <c r="LF7" s="333">
        <v>0.5010458362450172</v>
      </c>
      <c r="LG7" s="333">
        <v>0.5130209342369938</v>
      </c>
      <c r="LH7" s="333">
        <v>0.51570090783839262</v>
      </c>
      <c r="LI7" s="333">
        <v>0.58264733606133645</v>
      </c>
      <c r="LJ7" s="333">
        <v>0.64009240796851097</v>
      </c>
      <c r="LK7" s="333">
        <v>0.60249031327529445</v>
      </c>
      <c r="LL7" s="333">
        <v>0.54664288126465455</v>
      </c>
      <c r="LM7" s="333">
        <v>0.4946741707933715</v>
      </c>
      <c r="LN7" s="333">
        <v>0.67309028005383054</v>
      </c>
      <c r="LO7" s="333">
        <v>0.65385326786244646</v>
      </c>
      <c r="LP7" s="333">
        <v>0.58048109101174805</v>
      </c>
      <c r="LQ7" s="333">
        <v>0.56208263569762285</v>
      </c>
      <c r="LR7" s="333">
        <v>0.62057879880615041</v>
      </c>
      <c r="LS7" s="333">
        <v>0.55175297768705089</v>
      </c>
      <c r="LT7" s="333">
        <v>0.51670301664862361</v>
      </c>
      <c r="LU7" s="333">
        <v>0.51190704339772641</v>
      </c>
      <c r="LV7" s="333">
        <v>0.55443383130938761</v>
      </c>
      <c r="LW7" s="333">
        <v>0.50564854023717076</v>
      </c>
      <c r="LX7" s="333">
        <v>0.56283501045100437</v>
      </c>
      <c r="LY7" s="333">
        <v>0.52073184012583162</v>
      </c>
      <c r="LZ7" s="333">
        <v>0.5609042502520476</v>
      </c>
      <c r="MA7" s="333">
        <v>0.56032141650499723</v>
      </c>
      <c r="MB7" s="333">
        <v>0.52215729742900152</v>
      </c>
      <c r="MC7" s="333">
        <v>0.55451181338336408</v>
      </c>
      <c r="MD7" s="333">
        <v>0.62520722739516843</v>
      </c>
      <c r="ME7" s="333">
        <v>0.5872130639394374</v>
      </c>
      <c r="MF7" s="333">
        <v>0.6346632471763326</v>
      </c>
      <c r="MG7" s="333">
        <v>0.53571900567836395</v>
      </c>
      <c r="MH7" s="333">
        <v>0.59895063870181198</v>
      </c>
      <c r="MI7" s="333">
        <v>0.58607610334656302</v>
      </c>
      <c r="MJ7" s="333">
        <v>0.55007343377572437</v>
      </c>
      <c r="MK7" s="333">
        <v>0.58459555317395773</v>
      </c>
      <c r="ML7" s="333">
        <v>0.60218709490509781</v>
      </c>
      <c r="MM7" s="333">
        <v>0.65858585767476252</v>
      </c>
      <c r="MN7" s="333">
        <v>0.53378869213617375</v>
      </c>
      <c r="MO7" s="333">
        <v>0.50630631813120452</v>
      </c>
      <c r="MP7" s="333">
        <v>0.53768676807485616</v>
      </c>
      <c r="MQ7" s="333">
        <v>0.61705266135437853</v>
      </c>
      <c r="MR7" s="333">
        <v>0.62628406037156947</v>
      </c>
      <c r="MS7" s="333">
        <v>0.54095380065442544</v>
      </c>
      <c r="MT7" s="333">
        <v>0.60039071069409211</v>
      </c>
      <c r="MU7" s="333">
        <v>0.6125694891983422</v>
      </c>
      <c r="MV7" s="333">
        <v>0.60409914542291698</v>
      </c>
      <c r="MW7" s="333">
        <v>0.63069700055609879</v>
      </c>
      <c r="MX7" s="333">
        <v>0.76718464977536627</v>
      </c>
      <c r="MY7" s="333">
        <v>0.72791139986198417</v>
      </c>
      <c r="MZ7" s="333">
        <v>0.71736076642605606</v>
      </c>
      <c r="NA7" s="333">
        <v>0.68321970663948051</v>
      </c>
      <c r="NB7" s="333">
        <v>0.60500270295789893</v>
      </c>
      <c r="NC7" s="333">
        <v>0.58231102234988363</v>
      </c>
      <c r="ND7" s="333">
        <v>0.67429767212332781</v>
      </c>
      <c r="NE7" s="333">
        <v>0.62022880379004619</v>
      </c>
      <c r="NF7" s="333">
        <v>0.55649333874140972</v>
      </c>
      <c r="NG7" s="333">
        <v>0.55997705399609077</v>
      </c>
      <c r="NH7" s="333">
        <v>0.60799937073557198</v>
      </c>
      <c r="NI7" s="333">
        <v>0.5751736773517051</v>
      </c>
      <c r="NJ7" s="333">
        <v>0.58837370751591322</v>
      </c>
    </row>
    <row r="8" spans="1:374" x14ac:dyDescent="0.25">
      <c r="A8" s="314">
        <v>43556</v>
      </c>
      <c r="B8" s="314">
        <v>43585</v>
      </c>
      <c r="D8" s="179" t="s">
        <v>82</v>
      </c>
      <c r="E8" s="336">
        <f t="shared" si="0"/>
        <v>526.21155485441409</v>
      </c>
      <c r="I8" s="322" t="s">
        <v>184</v>
      </c>
      <c r="J8" s="333">
        <v>0.61041061800288576</v>
      </c>
      <c r="K8" s="333">
        <v>0.59361060395821696</v>
      </c>
      <c r="L8" s="333">
        <v>0.62727619208601137</v>
      </c>
      <c r="M8" s="333">
        <v>0.67095843622518447</v>
      </c>
      <c r="N8" s="333">
        <v>0.55176072884574046</v>
      </c>
      <c r="O8" s="333">
        <v>0.58630623431561291</v>
      </c>
      <c r="P8" s="333">
        <v>0.68012015426323613</v>
      </c>
      <c r="Q8" s="333">
        <v>0.63246880549195772</v>
      </c>
      <c r="R8" s="333">
        <v>0.56821443863841326</v>
      </c>
      <c r="S8" s="333">
        <v>0.66951941215018562</v>
      </c>
      <c r="T8" s="333">
        <v>0.69366069081967596</v>
      </c>
      <c r="U8" s="333">
        <v>0.71598633203808848</v>
      </c>
      <c r="V8" s="333">
        <v>0.64466627534640719</v>
      </c>
      <c r="W8" s="333">
        <v>0.7160546312136965</v>
      </c>
      <c r="X8" s="333">
        <v>0.69607572940489115</v>
      </c>
      <c r="Y8" s="333">
        <v>0.65873973733469104</v>
      </c>
      <c r="Z8" s="333">
        <v>0.71160582554666318</v>
      </c>
      <c r="AA8" s="333">
        <v>0.65098959708312154</v>
      </c>
      <c r="AB8" s="333">
        <v>0.6404245399609555</v>
      </c>
      <c r="AC8" s="333">
        <v>0.60843579327289044</v>
      </c>
      <c r="AD8" s="333">
        <v>0.86237463704442996</v>
      </c>
      <c r="AE8" s="333">
        <v>0.86674618275794191</v>
      </c>
      <c r="AF8" s="333">
        <v>0.74777963751738785</v>
      </c>
      <c r="AG8" s="333">
        <v>0.57882298652497177</v>
      </c>
      <c r="AH8" s="333">
        <v>0.70923192503492594</v>
      </c>
      <c r="AI8" s="333">
        <v>0.71009428685421228</v>
      </c>
      <c r="AJ8" s="333">
        <v>0.70291796989194411</v>
      </c>
      <c r="AK8" s="333">
        <v>0.61939418010636238</v>
      </c>
      <c r="AL8" s="333">
        <v>0.69488150451241804</v>
      </c>
      <c r="AM8" s="333">
        <v>0.67612250802513041</v>
      </c>
      <c r="AN8" s="333">
        <v>0.88982776695180543</v>
      </c>
      <c r="AO8" s="333">
        <v>0.87319174665735777</v>
      </c>
      <c r="AP8" s="333">
        <v>0.85430475026929387</v>
      </c>
      <c r="AQ8" s="333">
        <v>0.71163605587782719</v>
      </c>
      <c r="AR8" s="333">
        <v>0.65446846367970946</v>
      </c>
      <c r="AS8" s="333">
        <v>0.61415278359458048</v>
      </c>
      <c r="AT8" s="333">
        <v>0.61649382699600208</v>
      </c>
      <c r="AU8" s="333">
        <v>0.59410208425948863</v>
      </c>
      <c r="AV8" s="333">
        <v>0.61314462511075984</v>
      </c>
      <c r="AW8" s="333">
        <v>0.70419846120990803</v>
      </c>
      <c r="AX8" s="333">
        <v>0.73428593115246077</v>
      </c>
      <c r="AY8" s="333">
        <v>0.65608988128309698</v>
      </c>
      <c r="AZ8" s="333">
        <v>0.65292454060347538</v>
      </c>
      <c r="BA8" s="333">
        <v>0.62005336637863651</v>
      </c>
      <c r="BB8" s="333">
        <v>0.672618744788957</v>
      </c>
      <c r="BC8" s="333">
        <v>0.63521071635944448</v>
      </c>
      <c r="BD8" s="333">
        <v>0.58988785962502932</v>
      </c>
      <c r="BE8" s="333">
        <v>0.65063049947853324</v>
      </c>
      <c r="BF8" s="333">
        <v>0.62129363518025005</v>
      </c>
      <c r="BG8" s="333">
        <v>0.71077381622990798</v>
      </c>
      <c r="BH8" s="333">
        <v>0.67752674624713083</v>
      </c>
      <c r="BI8" s="333">
        <v>0.62608710434509585</v>
      </c>
      <c r="BJ8" s="333">
        <v>0.58982325919769918</v>
      </c>
      <c r="BK8" s="333">
        <v>0.62761572850946767</v>
      </c>
      <c r="BL8" s="333">
        <v>0.59031974076143567</v>
      </c>
      <c r="BM8" s="333">
        <v>0.62355841038907778</v>
      </c>
      <c r="BN8" s="333">
        <v>0.69752341390689243</v>
      </c>
      <c r="BO8" s="333">
        <v>0.71642639864003854</v>
      </c>
      <c r="BP8" s="333">
        <v>0.69108941730685669</v>
      </c>
      <c r="BQ8" s="333">
        <v>0.63822726711420252</v>
      </c>
      <c r="BR8" s="333">
        <v>0.63154463964649132</v>
      </c>
      <c r="BS8" s="333">
        <v>0.61519583765155506</v>
      </c>
      <c r="BT8" s="333">
        <v>0.68140299239378599</v>
      </c>
      <c r="BU8" s="333">
        <v>0.65857447090207044</v>
      </c>
      <c r="BV8" s="333">
        <v>0.72366617460093374</v>
      </c>
      <c r="BW8" s="333">
        <v>0.76171049244379829</v>
      </c>
      <c r="BX8" s="333">
        <v>0.72548045734052946</v>
      </c>
      <c r="BY8" s="333">
        <v>0.62795078405504234</v>
      </c>
      <c r="BZ8" s="333">
        <v>0.63252795529222294</v>
      </c>
      <c r="CA8" s="333">
        <v>0.59488334314139801</v>
      </c>
      <c r="CB8" s="333">
        <v>0.59709684320166401</v>
      </c>
      <c r="CC8" s="333">
        <v>0.63196903263796333</v>
      </c>
      <c r="CD8" s="333">
        <v>0.58900411514932149</v>
      </c>
      <c r="CE8" s="333">
        <v>0.5344900324634706</v>
      </c>
      <c r="CF8" s="333">
        <v>0.5320469128314288</v>
      </c>
      <c r="CG8" s="333">
        <v>0.60008616778912205</v>
      </c>
      <c r="CH8" s="333">
        <v>0.62808509952678204</v>
      </c>
      <c r="CI8" s="333">
        <v>0.62781319242460309</v>
      </c>
      <c r="CJ8" s="333">
        <v>0.61631947614893423</v>
      </c>
      <c r="CK8" s="333">
        <v>0.57655805198925825</v>
      </c>
      <c r="CL8" s="333">
        <v>0.53789771947567921</v>
      </c>
      <c r="CM8" s="333">
        <v>0.61679538996590189</v>
      </c>
      <c r="CN8" s="333">
        <v>0.61585309083902517</v>
      </c>
      <c r="CO8" s="333">
        <v>0.54987615560069092</v>
      </c>
      <c r="CP8" s="333">
        <v>0.61395647694732902</v>
      </c>
      <c r="CQ8" s="333">
        <v>0.62245372637512253</v>
      </c>
      <c r="CR8" s="333">
        <v>0.62344423163564866</v>
      </c>
      <c r="CS8" s="333">
        <v>0.56013605527435884</v>
      </c>
      <c r="CT8" s="333">
        <v>0.51709702662370793</v>
      </c>
      <c r="CU8" s="333">
        <v>0.50773181202930251</v>
      </c>
      <c r="CV8" s="333">
        <v>0.5937375309788856</v>
      </c>
      <c r="CW8" s="333">
        <v>0.61859773632190895</v>
      </c>
      <c r="CX8" s="333">
        <v>0.58228542454605614</v>
      </c>
      <c r="CY8" s="333">
        <v>0.53776259559551887</v>
      </c>
      <c r="CZ8" s="333">
        <v>0.5733636073013878</v>
      </c>
      <c r="DA8" s="333">
        <v>0.58512792334870489</v>
      </c>
      <c r="DB8" s="333">
        <v>0.51766638503922735</v>
      </c>
      <c r="DC8" s="333">
        <v>0.53678363060064915</v>
      </c>
      <c r="DD8" s="333">
        <v>0.49810724405005841</v>
      </c>
      <c r="DE8" s="333">
        <v>0.53738108043313559</v>
      </c>
      <c r="DF8" s="333">
        <v>0.54610230075860089</v>
      </c>
      <c r="DG8" s="333">
        <v>0.52282730999989613</v>
      </c>
      <c r="DH8" s="333">
        <v>0.51446050722148651</v>
      </c>
      <c r="DI8" s="333">
        <v>0.47842999063108199</v>
      </c>
      <c r="DJ8" s="333">
        <v>0.49366004308648992</v>
      </c>
      <c r="DK8" s="333">
        <v>0.57523122466977983</v>
      </c>
      <c r="DL8" s="333">
        <v>0.51484416426176804</v>
      </c>
      <c r="DM8" s="333">
        <v>0.50569326393325309</v>
      </c>
      <c r="DN8" s="333">
        <v>0.50744063284495511</v>
      </c>
      <c r="DO8" s="333">
        <v>0.52162489299330406</v>
      </c>
      <c r="DP8" s="333">
        <v>0.51287264278221678</v>
      </c>
      <c r="DQ8" s="333">
        <v>0.51152872198023713</v>
      </c>
      <c r="DR8" s="333">
        <v>0.50939592688743318</v>
      </c>
      <c r="DS8" s="333">
        <v>0.49524413066118944</v>
      </c>
      <c r="DT8" s="333">
        <v>0.48190266727957959</v>
      </c>
      <c r="DU8" s="333">
        <v>0.52561628367815483</v>
      </c>
      <c r="DV8" s="333">
        <v>0.53131876834470448</v>
      </c>
      <c r="DW8" s="333">
        <v>0.51337709177413937</v>
      </c>
      <c r="DX8" s="333">
        <v>0.50520901570005661</v>
      </c>
      <c r="DY8" s="333">
        <v>0.51448391198285093</v>
      </c>
      <c r="DZ8" s="333">
        <v>0.47643477017996383</v>
      </c>
      <c r="EA8" s="333">
        <v>0.48384712390858658</v>
      </c>
      <c r="EB8" s="333">
        <v>0.46898100131865184</v>
      </c>
      <c r="EC8" s="333">
        <v>0.46095018276982547</v>
      </c>
      <c r="ED8" s="333">
        <v>0.45964177262419031</v>
      </c>
      <c r="EE8" s="333">
        <v>0.49098888987042993</v>
      </c>
      <c r="EF8" s="333">
        <v>0.51066141202574444</v>
      </c>
      <c r="EG8" s="333">
        <v>0.48152126228247755</v>
      </c>
      <c r="EH8" s="333">
        <v>0.45791513095675618</v>
      </c>
      <c r="EI8" s="333">
        <v>0.51088005494198307</v>
      </c>
      <c r="EJ8" s="333">
        <v>0.51466139127996158</v>
      </c>
      <c r="EK8" s="333">
        <v>0.47561812349641103</v>
      </c>
      <c r="EL8" s="333">
        <v>0.52882788440856876</v>
      </c>
      <c r="EM8" s="333">
        <v>0.53315927869528368</v>
      </c>
      <c r="EN8" s="333">
        <v>0.53510865337208191</v>
      </c>
      <c r="EO8" s="333">
        <v>0.47713179501603664</v>
      </c>
      <c r="EP8" s="333">
        <v>0.48973152426458438</v>
      </c>
      <c r="EQ8" s="333">
        <v>0.50017395251885644</v>
      </c>
      <c r="ER8" s="333">
        <v>0.47770769490357512</v>
      </c>
      <c r="ES8" s="333">
        <v>0.54448543519694148</v>
      </c>
      <c r="ET8" s="333">
        <v>0.61152129059952365</v>
      </c>
      <c r="EU8" s="333">
        <v>0.49025704280703913</v>
      </c>
      <c r="EV8" s="333">
        <v>0.52234066916571686</v>
      </c>
      <c r="EW8" s="333">
        <v>0.53541272696931419</v>
      </c>
      <c r="EX8" s="333">
        <v>0.55492250319853376</v>
      </c>
      <c r="EY8" s="333">
        <v>0.52408285635423724</v>
      </c>
      <c r="EZ8" s="333">
        <v>0.70497537469119853</v>
      </c>
      <c r="FA8" s="333">
        <v>0.63358506620959132</v>
      </c>
      <c r="FB8" s="333">
        <v>0.55987627178715349</v>
      </c>
      <c r="FC8" s="333">
        <v>0.53830145702318799</v>
      </c>
      <c r="FD8" s="333">
        <v>0.56126443683434413</v>
      </c>
      <c r="FE8" s="333">
        <v>0.59494091644796643</v>
      </c>
      <c r="FF8" s="333">
        <v>0.59766431819317012</v>
      </c>
      <c r="FG8" s="333">
        <v>0.59486742530337156</v>
      </c>
      <c r="FH8" s="333">
        <v>0.52664201809867472</v>
      </c>
      <c r="FI8" s="333">
        <v>0.5670977880963789</v>
      </c>
      <c r="FJ8" s="333">
        <v>0.67873898802788113</v>
      </c>
      <c r="FK8" s="333">
        <v>0.73503201250101102</v>
      </c>
      <c r="FL8" s="333">
        <v>0.61759248282422952</v>
      </c>
      <c r="FM8" s="333">
        <v>0.58563132394747364</v>
      </c>
      <c r="FN8" s="333">
        <v>0.59628669843930449</v>
      </c>
      <c r="FO8" s="333">
        <v>0.64726001047266501</v>
      </c>
      <c r="FP8" s="333">
        <v>0.62997918707011824</v>
      </c>
      <c r="FQ8" s="333">
        <v>0.61656165304853106</v>
      </c>
      <c r="FR8" s="333">
        <v>0.57171424195441878</v>
      </c>
      <c r="FS8" s="333">
        <v>0.55831477037105859</v>
      </c>
      <c r="FT8" s="333">
        <v>0.65044385995384468</v>
      </c>
      <c r="FU8" s="333">
        <v>0.76174346325487996</v>
      </c>
      <c r="FV8" s="333">
        <v>0.76662699657387201</v>
      </c>
      <c r="FW8" s="333">
        <v>0.70881738414791251</v>
      </c>
      <c r="FX8" s="333">
        <v>0.69790157668429265</v>
      </c>
      <c r="FY8" s="333">
        <v>0.81630812681956</v>
      </c>
      <c r="FZ8" s="333">
        <v>0.65478545690065393</v>
      </c>
      <c r="GA8" s="333">
        <v>0.66350846891665449</v>
      </c>
      <c r="GB8" s="333">
        <v>0.78906612681784927</v>
      </c>
      <c r="GC8" s="333">
        <v>0.86887826097821108</v>
      </c>
      <c r="GD8" s="333">
        <v>0.8617898403501062</v>
      </c>
      <c r="GE8" s="333">
        <v>0.93422938533184063</v>
      </c>
      <c r="GF8" s="333">
        <v>0.95885895525245757</v>
      </c>
      <c r="GG8" s="333">
        <v>1.0818851671560452</v>
      </c>
      <c r="GH8" s="333">
        <v>1.011639393787259</v>
      </c>
      <c r="GI8" s="333">
        <v>0.68957802274171498</v>
      </c>
      <c r="GJ8" s="333">
        <v>0.96349949288925307</v>
      </c>
      <c r="GK8" s="333">
        <v>0.99874557387984997</v>
      </c>
      <c r="GL8" s="333">
        <v>0.96168104689977429</v>
      </c>
      <c r="GM8" s="333">
        <v>0.96250130839667614</v>
      </c>
      <c r="GN8" s="333">
        <v>1.1521711489595703</v>
      </c>
      <c r="GO8" s="333">
        <v>1.0300619330361742</v>
      </c>
      <c r="GP8" s="333">
        <v>0.80662865941737316</v>
      </c>
      <c r="GQ8" s="333">
        <v>0.68164439626329343</v>
      </c>
      <c r="GR8" s="333">
        <v>0.89095972525959743</v>
      </c>
      <c r="GS8" s="333">
        <v>0.98311785727009937</v>
      </c>
      <c r="GT8" s="333">
        <v>0.95844021788642686</v>
      </c>
      <c r="GU8" s="333">
        <v>0.89089800401872654</v>
      </c>
      <c r="GV8" s="333">
        <v>0.9620421911917274</v>
      </c>
      <c r="GW8" s="333">
        <v>0.90795593266879282</v>
      </c>
      <c r="GX8" s="333">
        <v>0.85091334953964048</v>
      </c>
      <c r="GY8" s="333">
        <v>1.128781667461384</v>
      </c>
      <c r="GZ8" s="333">
        <v>1.0890791539742288</v>
      </c>
      <c r="HA8" s="333">
        <v>0.88788308176249986</v>
      </c>
      <c r="HB8" s="333">
        <v>1.2741697915711701</v>
      </c>
      <c r="HC8" s="333">
        <v>1.4765056568306298</v>
      </c>
      <c r="HD8" s="333">
        <v>1.4155643540405527</v>
      </c>
      <c r="HE8" s="333">
        <v>1.0880816803766578</v>
      </c>
      <c r="HF8" s="333">
        <v>0.78612870576303695</v>
      </c>
      <c r="HG8" s="333">
        <v>0.79306335879225198</v>
      </c>
      <c r="HH8" s="333">
        <v>0.85249223745473501</v>
      </c>
      <c r="HI8" s="333">
        <v>0.85843264720880386</v>
      </c>
      <c r="HJ8" s="333">
        <v>0.90846318250061153</v>
      </c>
      <c r="HK8" s="333">
        <v>1.0677603033912948</v>
      </c>
      <c r="HL8" s="333">
        <v>1.116299370144791</v>
      </c>
      <c r="HM8" s="333">
        <v>1.1185743428685717</v>
      </c>
      <c r="HN8" s="333">
        <v>1.0433504224911101</v>
      </c>
      <c r="HO8" s="333">
        <v>1.0529627391990206</v>
      </c>
      <c r="HP8" s="333">
        <v>1.0033358903839524</v>
      </c>
      <c r="HQ8" s="333">
        <v>1.0988617019407176</v>
      </c>
      <c r="HR8" s="333">
        <v>1.0991403901288563</v>
      </c>
      <c r="HS8" s="333">
        <v>1.0013951416167823</v>
      </c>
      <c r="HT8" s="333">
        <v>1.0058679839248288</v>
      </c>
      <c r="HU8" s="333">
        <v>0.99874948159092225</v>
      </c>
      <c r="HV8" s="333">
        <v>0.98516994328022978</v>
      </c>
      <c r="HW8" s="333">
        <v>0.8830762485066731</v>
      </c>
      <c r="HX8" s="333">
        <v>0.77652671884188607</v>
      </c>
      <c r="HY8" s="333">
        <v>0.82221266858349551</v>
      </c>
      <c r="HZ8" s="333">
        <v>1.0758247842099142</v>
      </c>
      <c r="IA8" s="333">
        <v>1.0051681028317532</v>
      </c>
      <c r="IB8" s="333">
        <v>0.93756007301824562</v>
      </c>
      <c r="IC8" s="333">
        <v>0.89501823586842066</v>
      </c>
      <c r="ID8" s="333">
        <v>1.0347672719305732</v>
      </c>
      <c r="IE8" s="333">
        <v>1.082531366192361</v>
      </c>
      <c r="IF8" s="333">
        <v>1.1654829970096072</v>
      </c>
      <c r="IG8" s="333">
        <v>1.0562412961884156</v>
      </c>
      <c r="IH8" s="333">
        <v>1.2017048883514729</v>
      </c>
      <c r="II8" s="333">
        <v>1.1580829003560282</v>
      </c>
      <c r="IJ8" s="333">
        <v>1.0987319110811649</v>
      </c>
      <c r="IK8" s="333">
        <v>0.77900711600276062</v>
      </c>
      <c r="IL8" s="333">
        <v>0.70489051160374405</v>
      </c>
      <c r="IM8" s="333">
        <v>0.68711651331344437</v>
      </c>
      <c r="IN8" s="333">
        <v>0.62894794727050507</v>
      </c>
      <c r="IO8" s="333">
        <v>0.76405993330988564</v>
      </c>
      <c r="IP8" s="333">
        <v>0.79321268579250914</v>
      </c>
      <c r="IQ8" s="333">
        <v>0.70333545494364558</v>
      </c>
      <c r="IR8" s="333">
        <v>0.86655789234538094</v>
      </c>
      <c r="IS8" s="333">
        <v>0.75096095483214587</v>
      </c>
      <c r="IT8" s="333">
        <v>0.80954245695568383</v>
      </c>
      <c r="IU8" s="333">
        <v>0.85062642859247684</v>
      </c>
      <c r="IV8" s="333">
        <v>0.83774783098888284</v>
      </c>
      <c r="IW8" s="333">
        <v>0.8830709901032</v>
      </c>
      <c r="IX8" s="333">
        <v>0.75404835946036108</v>
      </c>
      <c r="IY8" s="333">
        <v>0.67089021904838675</v>
      </c>
      <c r="IZ8" s="333">
        <v>0.66908608976188388</v>
      </c>
      <c r="JA8" s="333">
        <v>0.79123518383776414</v>
      </c>
      <c r="JB8" s="333">
        <v>0.79000742676308944</v>
      </c>
      <c r="JC8" s="333">
        <v>0.82287013514203744</v>
      </c>
      <c r="JD8" s="333">
        <v>1.0477465356599025</v>
      </c>
      <c r="JE8" s="333">
        <v>0.71920817123125758</v>
      </c>
      <c r="JF8" s="333">
        <v>0.65390057804300139</v>
      </c>
      <c r="JG8" s="333">
        <v>0.79522570054162789</v>
      </c>
      <c r="JH8" s="333">
        <v>0.84015934150131233</v>
      </c>
      <c r="JI8" s="333">
        <v>0.64725842101622355</v>
      </c>
      <c r="JJ8" s="333">
        <v>0.65004078104627605</v>
      </c>
      <c r="JK8" s="333">
        <v>0.60744649967817921</v>
      </c>
      <c r="JL8" s="333">
        <v>0.58786900148697829</v>
      </c>
      <c r="JM8" s="333">
        <v>0.60993445602749163</v>
      </c>
      <c r="JN8" s="333">
        <v>0.70263673834981843</v>
      </c>
      <c r="JO8" s="333">
        <v>0.89249563873205107</v>
      </c>
      <c r="JP8" s="333">
        <v>0.94286673937746224</v>
      </c>
      <c r="JQ8" s="333">
        <v>0.65475215388813301</v>
      </c>
      <c r="JR8" s="333">
        <v>0.66278245074594477</v>
      </c>
      <c r="JS8" s="333">
        <v>0.64360627758201194</v>
      </c>
      <c r="JT8" s="333">
        <v>0.65374809582428439</v>
      </c>
      <c r="JU8" s="333">
        <v>0.80179247239299956</v>
      </c>
      <c r="JV8" s="333">
        <v>0.71947591833119939</v>
      </c>
      <c r="JW8" s="333">
        <v>0.65075702583986317</v>
      </c>
      <c r="JX8" s="333">
        <v>0.79019117325979149</v>
      </c>
      <c r="JY8" s="333">
        <v>0.73718070268554203</v>
      </c>
      <c r="JZ8" s="333">
        <v>0.60118770545140909</v>
      </c>
      <c r="KA8" s="333">
        <v>0.58330747620327761</v>
      </c>
      <c r="KB8" s="333">
        <v>0.54383393642388445</v>
      </c>
      <c r="KC8" s="333">
        <v>0.61239218228053083</v>
      </c>
      <c r="KD8" s="333">
        <v>0.61799930072289755</v>
      </c>
      <c r="KE8" s="333">
        <v>0.54427072255597453</v>
      </c>
      <c r="KF8" s="333">
        <v>0.51934077487739616</v>
      </c>
      <c r="KG8" s="333">
        <v>0.53763171039972091</v>
      </c>
      <c r="KH8" s="333">
        <v>0.51399079548103876</v>
      </c>
      <c r="KI8" s="333">
        <v>0.54904515245091778</v>
      </c>
      <c r="KJ8" s="333">
        <v>0.544771639909298</v>
      </c>
      <c r="KK8" s="333">
        <v>0.5433919536227636</v>
      </c>
      <c r="KL8" s="333">
        <v>0.53670006254821057</v>
      </c>
      <c r="KM8" s="333">
        <v>0.51648236787203594</v>
      </c>
      <c r="KN8" s="333">
        <v>0.55136327809193242</v>
      </c>
      <c r="KO8" s="333">
        <v>0.56711695087907266</v>
      </c>
      <c r="KP8" s="333">
        <v>0.55184602523447124</v>
      </c>
      <c r="KQ8" s="333">
        <v>0.52884274725888492</v>
      </c>
      <c r="KR8" s="333">
        <v>0.55273462920002192</v>
      </c>
      <c r="KS8" s="333">
        <v>0.56058498237192966</v>
      </c>
      <c r="KT8" s="333">
        <v>0.52580284274256783</v>
      </c>
      <c r="KU8" s="333">
        <v>0.52963068929106916</v>
      </c>
      <c r="KV8" s="333">
        <v>0.54638081906771085</v>
      </c>
      <c r="KW8" s="333">
        <v>0.50761140806986715</v>
      </c>
      <c r="KX8" s="333">
        <v>0.52721002971039199</v>
      </c>
      <c r="KY8" s="333">
        <v>0.52530646548049531</v>
      </c>
      <c r="KZ8" s="333">
        <v>0.51686402026652811</v>
      </c>
      <c r="LA8" s="333">
        <v>0.51449374328399722</v>
      </c>
      <c r="LB8" s="333">
        <v>0.50494879784385627</v>
      </c>
      <c r="LC8" s="333">
        <v>0.53491327475298678</v>
      </c>
      <c r="LD8" s="333">
        <v>0.53056114510757613</v>
      </c>
      <c r="LE8" s="333">
        <v>0.55638752314421036</v>
      </c>
      <c r="LF8" s="333">
        <v>0.51386293066187338</v>
      </c>
      <c r="LG8" s="333">
        <v>0.52596082448013237</v>
      </c>
      <c r="LH8" s="333">
        <v>0.53244647555811853</v>
      </c>
      <c r="LI8" s="333">
        <v>0.5883811945601064</v>
      </c>
      <c r="LJ8" s="333">
        <v>0.64042585472171631</v>
      </c>
      <c r="LK8" s="333">
        <v>0.59871709126573103</v>
      </c>
      <c r="LL8" s="333">
        <v>0.55048584417714852</v>
      </c>
      <c r="LM8" s="333">
        <v>0.51404559647377024</v>
      </c>
      <c r="LN8" s="333">
        <v>0.69107302138387428</v>
      </c>
      <c r="LO8" s="333">
        <v>0.69331458333065443</v>
      </c>
      <c r="LP8" s="333">
        <v>0.60283465216974186</v>
      </c>
      <c r="LQ8" s="333">
        <v>0.56199533956913128</v>
      </c>
      <c r="LR8" s="333">
        <v>0.62276508924730778</v>
      </c>
      <c r="LS8" s="333">
        <v>0.55929544187219915</v>
      </c>
      <c r="LT8" s="333">
        <v>0.51542138935382154</v>
      </c>
      <c r="LU8" s="333">
        <v>0.51791114070307243</v>
      </c>
      <c r="LV8" s="333">
        <v>0.5558353390514561</v>
      </c>
      <c r="LW8" s="333">
        <v>0.51674809352577156</v>
      </c>
      <c r="LX8" s="333">
        <v>0.59230656632302492</v>
      </c>
      <c r="LY8" s="333">
        <v>0.53243080698427281</v>
      </c>
      <c r="LZ8" s="333">
        <v>0.55821601024065404</v>
      </c>
      <c r="MA8" s="333">
        <v>0.5437667379787261</v>
      </c>
      <c r="MB8" s="333">
        <v>0.53663288991000613</v>
      </c>
      <c r="MC8" s="333">
        <v>0.53985497761241563</v>
      </c>
      <c r="MD8" s="333">
        <v>0.60153535204959052</v>
      </c>
      <c r="ME8" s="333">
        <v>0.58448528912042863</v>
      </c>
      <c r="MF8" s="333">
        <v>0.63166311158502952</v>
      </c>
      <c r="MG8" s="333">
        <v>0.54090710194149472</v>
      </c>
      <c r="MH8" s="333">
        <v>0.62165929740656878</v>
      </c>
      <c r="MI8" s="333">
        <v>0.57651478686354451</v>
      </c>
      <c r="MJ8" s="333">
        <v>0.56556439678721049</v>
      </c>
      <c r="MK8" s="333">
        <v>0.594343971703717</v>
      </c>
      <c r="ML8" s="333">
        <v>0.60857717533992084</v>
      </c>
      <c r="MM8" s="333">
        <v>0.68584503153894039</v>
      </c>
      <c r="MN8" s="333">
        <v>0.55498869716483445</v>
      </c>
      <c r="MO8" s="333">
        <v>0.53705104452896557</v>
      </c>
      <c r="MP8" s="333">
        <v>0.55659152257750932</v>
      </c>
      <c r="MQ8" s="333">
        <v>0.63651047000934702</v>
      </c>
      <c r="MR8" s="333">
        <v>0.63121160303296875</v>
      </c>
      <c r="MS8" s="333">
        <v>0.5489082003645972</v>
      </c>
      <c r="MT8" s="333">
        <v>0.5795950569713828</v>
      </c>
      <c r="MU8" s="333">
        <v>0.63334697602666945</v>
      </c>
      <c r="MV8" s="333">
        <v>0.62783946872330643</v>
      </c>
      <c r="MW8" s="333">
        <v>0.64971199729784856</v>
      </c>
      <c r="MX8" s="333">
        <v>0.81397183119639682</v>
      </c>
      <c r="MY8" s="333">
        <v>0.7170092801746466</v>
      </c>
      <c r="MZ8" s="333">
        <v>0.70868157110363117</v>
      </c>
      <c r="NA8" s="333">
        <v>0.65864357624944148</v>
      </c>
      <c r="NB8" s="333">
        <v>0.62399585612366637</v>
      </c>
      <c r="NC8" s="333">
        <v>0.59970200649633509</v>
      </c>
      <c r="ND8" s="333">
        <v>0.66403100800992276</v>
      </c>
      <c r="NE8" s="333">
        <v>0.63661972565198888</v>
      </c>
      <c r="NF8" s="333">
        <v>0.56254228946710594</v>
      </c>
      <c r="NG8" s="333">
        <v>0.5641123479294442</v>
      </c>
      <c r="NH8" s="333">
        <v>0.60407843696878549</v>
      </c>
      <c r="NI8" s="333">
        <v>0.57472030341723357</v>
      </c>
      <c r="NJ8" s="333">
        <v>0.60611848061652507</v>
      </c>
    </row>
    <row r="9" spans="1:374" x14ac:dyDescent="0.25">
      <c r="A9" s="314">
        <v>43586</v>
      </c>
      <c r="B9" s="314">
        <v>43616</v>
      </c>
      <c r="D9" s="179" t="s">
        <v>31</v>
      </c>
      <c r="E9" s="336">
        <f t="shared" si="0"/>
        <v>561.99772742916855</v>
      </c>
      <c r="I9" s="322" t="s">
        <v>185</v>
      </c>
      <c r="J9" s="333">
        <v>0.59905431246076557</v>
      </c>
      <c r="K9" s="333">
        <v>0.68908221656212887</v>
      </c>
      <c r="L9" s="333">
        <v>0.68517697630309604</v>
      </c>
      <c r="M9" s="333">
        <v>0.72408042117793792</v>
      </c>
      <c r="N9" s="333">
        <v>0.58997684769239267</v>
      </c>
      <c r="O9" s="333">
        <v>0.60731348789821482</v>
      </c>
      <c r="P9" s="333">
        <v>0.75139778600666418</v>
      </c>
      <c r="Q9" s="333">
        <v>0.71719824170532476</v>
      </c>
      <c r="R9" s="333">
        <v>0.64229575000345807</v>
      </c>
      <c r="S9" s="333">
        <v>0.70415418477977842</v>
      </c>
      <c r="T9" s="333">
        <v>0.75432738159704971</v>
      </c>
      <c r="U9" s="333">
        <v>0.75055501986073125</v>
      </c>
      <c r="V9" s="333">
        <v>0.6777386073124958</v>
      </c>
      <c r="W9" s="333">
        <v>0.7484160755536472</v>
      </c>
      <c r="X9" s="333">
        <v>0.79596941694206147</v>
      </c>
      <c r="Y9" s="333">
        <v>0.77031681691425014</v>
      </c>
      <c r="Z9" s="333">
        <v>0.7707460021275272</v>
      </c>
      <c r="AA9" s="333">
        <v>0.71894150918907185</v>
      </c>
      <c r="AB9" s="333">
        <v>0.6784199280137736</v>
      </c>
      <c r="AC9" s="333">
        <v>0.62687132010292246</v>
      </c>
      <c r="AD9" s="333">
        <v>0.9084624255140531</v>
      </c>
      <c r="AE9" s="333">
        <v>0.94374684446743595</v>
      </c>
      <c r="AF9" s="333">
        <v>0.78254649714945701</v>
      </c>
      <c r="AG9" s="333">
        <v>0.62955875459301269</v>
      </c>
      <c r="AH9" s="333">
        <v>0.75727986967816818</v>
      </c>
      <c r="AI9" s="333">
        <v>0.72107504109542064</v>
      </c>
      <c r="AJ9" s="333">
        <v>0.70341085892722899</v>
      </c>
      <c r="AK9" s="333">
        <v>0.70348456027982309</v>
      </c>
      <c r="AL9" s="333">
        <v>0.76513219712824443</v>
      </c>
      <c r="AM9" s="333">
        <v>0.73779850064419439</v>
      </c>
      <c r="AN9" s="333">
        <v>0.9228754262098402</v>
      </c>
      <c r="AO9" s="333">
        <v>0.93411850961931264</v>
      </c>
      <c r="AP9" s="333">
        <v>0.86341921479683781</v>
      </c>
      <c r="AQ9" s="333">
        <v>0.73521344812879197</v>
      </c>
      <c r="AR9" s="333">
        <v>0.7388995549064874</v>
      </c>
      <c r="AS9" s="333">
        <v>0.68617287844265684</v>
      </c>
      <c r="AT9" s="333">
        <v>0.67159681467705357</v>
      </c>
      <c r="AU9" s="333">
        <v>0.66023130913765904</v>
      </c>
      <c r="AV9" s="333">
        <v>0.64321940340996497</v>
      </c>
      <c r="AW9" s="333">
        <v>0.74752091605251214</v>
      </c>
      <c r="AX9" s="333">
        <v>0.78713313967070719</v>
      </c>
      <c r="AY9" s="333">
        <v>0.71642557201172075</v>
      </c>
      <c r="AZ9" s="333">
        <v>0.73948273033220302</v>
      </c>
      <c r="BA9" s="333">
        <v>0.67608329668642575</v>
      </c>
      <c r="BB9" s="333">
        <v>0.75668755012607436</v>
      </c>
      <c r="BC9" s="333">
        <v>0.65872793397194851</v>
      </c>
      <c r="BD9" s="333">
        <v>0.62731304800462195</v>
      </c>
      <c r="BE9" s="333">
        <v>0.67114552424161644</v>
      </c>
      <c r="BF9" s="333">
        <v>0.6409387080668022</v>
      </c>
      <c r="BG9" s="333">
        <v>0.75787781806601084</v>
      </c>
      <c r="BH9" s="333">
        <v>0.71954592165840892</v>
      </c>
      <c r="BI9" s="333">
        <v>0.65977225357741054</v>
      </c>
      <c r="BJ9" s="333">
        <v>0.65553387425557019</v>
      </c>
      <c r="BK9" s="333">
        <v>0.6542326449911785</v>
      </c>
      <c r="BL9" s="333">
        <v>0.59066981219784176</v>
      </c>
      <c r="BM9" s="333">
        <v>0.68618694379588974</v>
      </c>
      <c r="BN9" s="333">
        <v>0.72361660480703349</v>
      </c>
      <c r="BO9" s="333">
        <v>0.74750251958881853</v>
      </c>
      <c r="BP9" s="333">
        <v>0.70756158088846577</v>
      </c>
      <c r="BQ9" s="333">
        <v>0.72044375832801932</v>
      </c>
      <c r="BR9" s="333">
        <v>0.65051985340757246</v>
      </c>
      <c r="BS9" s="333">
        <v>0.63560995885644389</v>
      </c>
      <c r="BT9" s="333">
        <v>0.69468496465569396</v>
      </c>
      <c r="BU9" s="333">
        <v>0.74753427315910947</v>
      </c>
      <c r="BV9" s="333">
        <v>0.7821788592335146</v>
      </c>
      <c r="BW9" s="333">
        <v>0.80479573107724178</v>
      </c>
      <c r="BX9" s="333">
        <v>0.77700239797952997</v>
      </c>
      <c r="BY9" s="333">
        <v>0.65977541441274801</v>
      </c>
      <c r="BZ9" s="333">
        <v>0.60968746788540795</v>
      </c>
      <c r="CA9" s="333">
        <v>0.61860281947664897</v>
      </c>
      <c r="CB9" s="333">
        <v>0.65805733010591594</v>
      </c>
      <c r="CC9" s="333">
        <v>0.67647891899549051</v>
      </c>
      <c r="CD9" s="333">
        <v>0.63807718097888677</v>
      </c>
      <c r="CE9" s="333">
        <v>0.62241131905451674</v>
      </c>
      <c r="CF9" s="333">
        <v>0.57211938089143743</v>
      </c>
      <c r="CG9" s="333">
        <v>0.60855052691218581</v>
      </c>
      <c r="CH9" s="333">
        <v>0.7214561747844086</v>
      </c>
      <c r="CI9" s="333">
        <v>0.67559253391721152</v>
      </c>
      <c r="CJ9" s="333">
        <v>0.69191876936419061</v>
      </c>
      <c r="CK9" s="333">
        <v>0.61968162342515765</v>
      </c>
      <c r="CL9" s="333">
        <v>0.60062316584771269</v>
      </c>
      <c r="CM9" s="333">
        <v>0.64912432444990609</v>
      </c>
      <c r="CN9" s="333">
        <v>0.63487077462204267</v>
      </c>
      <c r="CO9" s="333">
        <v>0.57837172537566806</v>
      </c>
      <c r="CP9" s="333">
        <v>0.71559150308097652</v>
      </c>
      <c r="CQ9" s="333">
        <v>0.69524769171349798</v>
      </c>
      <c r="CR9" s="333">
        <v>0.71208468830923499</v>
      </c>
      <c r="CS9" s="333">
        <v>0.61974972074538481</v>
      </c>
      <c r="CT9" s="333">
        <v>0.53900950902115941</v>
      </c>
      <c r="CU9" s="333">
        <v>0.52134149507488325</v>
      </c>
      <c r="CV9" s="333">
        <v>0.66664603171896941</v>
      </c>
      <c r="CW9" s="333">
        <v>0.68684926580723482</v>
      </c>
      <c r="CX9" s="333">
        <v>0.63584126691352716</v>
      </c>
      <c r="CY9" s="333">
        <v>0.61612768227848047</v>
      </c>
      <c r="CZ9" s="333">
        <v>0.62591072157655847</v>
      </c>
      <c r="DA9" s="333">
        <v>0.62071891262406931</v>
      </c>
      <c r="DB9" s="333">
        <v>0.53307353712726002</v>
      </c>
      <c r="DC9" s="333">
        <v>0.5778527125993641</v>
      </c>
      <c r="DD9" s="333">
        <v>0.55821409634035379</v>
      </c>
      <c r="DE9" s="333">
        <v>0.60618341675569265</v>
      </c>
      <c r="DF9" s="333">
        <v>0.59310117228982195</v>
      </c>
      <c r="DG9" s="333">
        <v>0.57241876230995636</v>
      </c>
      <c r="DH9" s="333">
        <v>0.54117091472759649</v>
      </c>
      <c r="DI9" s="333">
        <v>0.50907030952378007</v>
      </c>
      <c r="DJ9" s="333">
        <v>0.52701554280693841</v>
      </c>
      <c r="DK9" s="333">
        <v>0.61944973345879539</v>
      </c>
      <c r="DL9" s="333">
        <v>0.56138641818825874</v>
      </c>
      <c r="DM9" s="333">
        <v>0.56742325156184203</v>
      </c>
      <c r="DN9" s="333">
        <v>0.54431417202839372</v>
      </c>
      <c r="DO9" s="333">
        <v>0.52443492403186387</v>
      </c>
      <c r="DP9" s="333">
        <v>0.54972562765009247</v>
      </c>
      <c r="DQ9" s="333">
        <v>0.52565807286033972</v>
      </c>
      <c r="DR9" s="333">
        <v>0.55491450153675947</v>
      </c>
      <c r="DS9" s="333">
        <v>0.51112413464531059</v>
      </c>
      <c r="DT9" s="333">
        <v>0.53159217859254371</v>
      </c>
      <c r="DU9" s="333">
        <v>0.56201526767164389</v>
      </c>
      <c r="DV9" s="333">
        <v>0.54674016834821992</v>
      </c>
      <c r="DW9" s="333">
        <v>0.52012972918274958</v>
      </c>
      <c r="DX9" s="333">
        <v>0.54260697248454859</v>
      </c>
      <c r="DY9" s="333">
        <v>0.56102565344583122</v>
      </c>
      <c r="DZ9" s="333">
        <v>0.51445005916574893</v>
      </c>
      <c r="EA9" s="333">
        <v>0.55342320699160008</v>
      </c>
      <c r="EB9" s="333">
        <v>0.52429948094367851</v>
      </c>
      <c r="EC9" s="333">
        <v>0.48558615697633478</v>
      </c>
      <c r="ED9" s="333">
        <v>0.47701926711232079</v>
      </c>
      <c r="EE9" s="333">
        <v>0.5495889587873003</v>
      </c>
      <c r="EF9" s="333">
        <v>0.55079637773192147</v>
      </c>
      <c r="EG9" s="333">
        <v>0.52998967492142035</v>
      </c>
      <c r="EH9" s="333">
        <v>0.50722671082182558</v>
      </c>
      <c r="EI9" s="333">
        <v>0.51334473147543824</v>
      </c>
      <c r="EJ9" s="333">
        <v>0.50980849109592818</v>
      </c>
      <c r="EK9" s="333">
        <v>0.46768200564500145</v>
      </c>
      <c r="EL9" s="333">
        <v>0.57310268451968405</v>
      </c>
      <c r="EM9" s="333">
        <v>0.58906708325176749</v>
      </c>
      <c r="EN9" s="333">
        <v>0.57874007194402222</v>
      </c>
      <c r="EO9" s="333">
        <v>0.51122291822373789</v>
      </c>
      <c r="EP9" s="333">
        <v>0.52688861693345856</v>
      </c>
      <c r="EQ9" s="333">
        <v>0.48750381586981639</v>
      </c>
      <c r="ER9" s="333">
        <v>0.47560483629775774</v>
      </c>
      <c r="ES9" s="333">
        <v>0.56809996093455006</v>
      </c>
      <c r="ET9" s="333">
        <v>0.5917527066146312</v>
      </c>
      <c r="EU9" s="333">
        <v>0.5354099174261141</v>
      </c>
      <c r="EV9" s="333">
        <v>0.54305454110303597</v>
      </c>
      <c r="EW9" s="333">
        <v>0.55812662074966068</v>
      </c>
      <c r="EX9" s="333">
        <v>0.56149043821377187</v>
      </c>
      <c r="EY9" s="333">
        <v>0.50914768593139315</v>
      </c>
      <c r="EZ9" s="333">
        <v>0.65739187173855296</v>
      </c>
      <c r="FA9" s="333">
        <v>0.65825944995876684</v>
      </c>
      <c r="FB9" s="333">
        <v>0.57619440856133286</v>
      </c>
      <c r="FC9" s="333">
        <v>0.5536826893330774</v>
      </c>
      <c r="FD9" s="333">
        <v>0.59343028004606957</v>
      </c>
      <c r="FE9" s="333">
        <v>0.58335010306304103</v>
      </c>
      <c r="FF9" s="333">
        <v>0.59032118448797288</v>
      </c>
      <c r="FG9" s="333">
        <v>0.63003758324755954</v>
      </c>
      <c r="FH9" s="333">
        <v>0.54363744592694507</v>
      </c>
      <c r="FI9" s="333">
        <v>0.59990848046698009</v>
      </c>
      <c r="FJ9" s="333">
        <v>0.68783431606087109</v>
      </c>
      <c r="FK9" s="333">
        <v>0.75918593574255422</v>
      </c>
      <c r="FL9" s="333">
        <v>0.62269244426059267</v>
      </c>
      <c r="FM9" s="333">
        <v>0.59324193208030385</v>
      </c>
      <c r="FN9" s="333">
        <v>0.60845841729079819</v>
      </c>
      <c r="FO9" s="333">
        <v>0.66613533277832571</v>
      </c>
      <c r="FP9" s="333">
        <v>0.62098268485855768</v>
      </c>
      <c r="FQ9" s="333">
        <v>0.62234564441538709</v>
      </c>
      <c r="FR9" s="333">
        <v>0.57435995890667424</v>
      </c>
      <c r="FS9" s="333">
        <v>0.55463105354037678</v>
      </c>
      <c r="FT9" s="333">
        <v>0.67490695781909493</v>
      </c>
      <c r="FU9" s="333">
        <v>0.76641757509420894</v>
      </c>
      <c r="FV9" s="333">
        <v>0.79508055949140988</v>
      </c>
      <c r="FW9" s="333">
        <v>0.6879594903618037</v>
      </c>
      <c r="FX9" s="333">
        <v>0.71083728716762684</v>
      </c>
      <c r="FY9" s="333">
        <v>0.80393603605510844</v>
      </c>
      <c r="FZ9" s="333">
        <v>0.64870061198999218</v>
      </c>
      <c r="GA9" s="333">
        <v>0.63835551075291264</v>
      </c>
      <c r="GB9" s="333">
        <v>0.73607022749179596</v>
      </c>
      <c r="GC9" s="333">
        <v>0.87801080572344381</v>
      </c>
      <c r="GD9" s="333">
        <v>0.81626095059997184</v>
      </c>
      <c r="GE9" s="333">
        <v>0.89099430954909553</v>
      </c>
      <c r="GF9" s="333">
        <v>0.86135431440563215</v>
      </c>
      <c r="GG9" s="333">
        <v>1.0466304430349032</v>
      </c>
      <c r="GH9" s="333">
        <v>0.97729882973876225</v>
      </c>
      <c r="GI9" s="333">
        <v>0.68095142275098242</v>
      </c>
      <c r="GJ9" s="333">
        <v>0.82884265468957052</v>
      </c>
      <c r="GK9" s="333">
        <v>0.95994082233575939</v>
      </c>
      <c r="GL9" s="333">
        <v>0.92649649578239235</v>
      </c>
      <c r="GM9" s="333">
        <v>0.95446849462922689</v>
      </c>
      <c r="GN9" s="333">
        <v>1.1267535992380098</v>
      </c>
      <c r="GO9" s="333">
        <v>1.001014595294101</v>
      </c>
      <c r="GP9" s="333">
        <v>0.81758167050063024</v>
      </c>
      <c r="GQ9" s="333">
        <v>0.69879654956863957</v>
      </c>
      <c r="GR9" s="333">
        <v>0.85862790413418555</v>
      </c>
      <c r="GS9" s="333">
        <v>0.94901221731409291</v>
      </c>
      <c r="GT9" s="333">
        <v>0.97795950248547181</v>
      </c>
      <c r="GU9" s="333">
        <v>0.87485915730993924</v>
      </c>
      <c r="GV9" s="333">
        <v>0.90507323492268388</v>
      </c>
      <c r="GW9" s="333">
        <v>0.88969251425996643</v>
      </c>
      <c r="GX9" s="333">
        <v>0.81172066210278626</v>
      </c>
      <c r="GY9" s="333">
        <v>1.0786398724547757</v>
      </c>
      <c r="GZ9" s="333">
        <v>1.0897957241499514</v>
      </c>
      <c r="HA9" s="333">
        <v>0.90688590236567324</v>
      </c>
      <c r="HB9" s="333">
        <v>1.2027017771431361</v>
      </c>
      <c r="HC9" s="333">
        <v>1.4007547252297925</v>
      </c>
      <c r="HD9" s="333">
        <v>1.3156953373514229</v>
      </c>
      <c r="HE9" s="333">
        <v>1.0788720127620008</v>
      </c>
      <c r="HF9" s="333">
        <v>0.79368412715922876</v>
      </c>
      <c r="HG9" s="333">
        <v>0.76765625527336789</v>
      </c>
      <c r="HH9" s="333">
        <v>0.8381539879179094</v>
      </c>
      <c r="HI9" s="333">
        <v>0.85667578968293889</v>
      </c>
      <c r="HJ9" s="333">
        <v>0.88454740706481216</v>
      </c>
      <c r="HK9" s="333">
        <v>0.99880733648562881</v>
      </c>
      <c r="HL9" s="333">
        <v>1.0944078574587268</v>
      </c>
      <c r="HM9" s="333">
        <v>1.0681952419495191</v>
      </c>
      <c r="HN9" s="333">
        <v>0.99538656483567989</v>
      </c>
      <c r="HO9" s="333">
        <v>1.0237081775872332</v>
      </c>
      <c r="HP9" s="333">
        <v>0.95000259810913923</v>
      </c>
      <c r="HQ9" s="333">
        <v>1.0473693533984845</v>
      </c>
      <c r="HR9" s="333">
        <v>1.0555881882372438</v>
      </c>
      <c r="HS9" s="333">
        <v>0.98754731482046643</v>
      </c>
      <c r="HT9" s="333">
        <v>1.0092279577573968</v>
      </c>
      <c r="HU9" s="333">
        <v>0.94114150470325475</v>
      </c>
      <c r="HV9" s="333">
        <v>0.99313348014278879</v>
      </c>
      <c r="HW9" s="333">
        <v>0.83595289280148144</v>
      </c>
      <c r="HX9" s="333">
        <v>0.77996356030397052</v>
      </c>
      <c r="HY9" s="333">
        <v>0.81530836982998811</v>
      </c>
      <c r="HZ9" s="333">
        <v>1.0755414037313922</v>
      </c>
      <c r="IA9" s="333">
        <v>0.99437800936640175</v>
      </c>
      <c r="IB9" s="333">
        <v>0.9253678050720141</v>
      </c>
      <c r="IC9" s="333">
        <v>0.88586960626905698</v>
      </c>
      <c r="ID9" s="333">
        <v>1.013358161051533</v>
      </c>
      <c r="IE9" s="333">
        <v>1.1088800399377867</v>
      </c>
      <c r="IF9" s="333">
        <v>1.1549396861593104</v>
      </c>
      <c r="IG9" s="333">
        <v>1.0541736370206727</v>
      </c>
      <c r="IH9" s="333">
        <v>1.1822953872553856</v>
      </c>
      <c r="II9" s="333">
        <v>1.1692681888689658</v>
      </c>
      <c r="IJ9" s="333">
        <v>1.0801918598470035</v>
      </c>
      <c r="IK9" s="333">
        <v>0.81244898960004608</v>
      </c>
      <c r="IL9" s="333">
        <v>0.71176617912601514</v>
      </c>
      <c r="IM9" s="333">
        <v>0.6839862863835392</v>
      </c>
      <c r="IN9" s="333">
        <v>0.65928938160160389</v>
      </c>
      <c r="IO9" s="333">
        <v>0.76058813914775025</v>
      </c>
      <c r="IP9" s="333">
        <v>0.80118663811880764</v>
      </c>
      <c r="IQ9" s="333">
        <v>0.70090415030657893</v>
      </c>
      <c r="IR9" s="333">
        <v>0.86817881655563345</v>
      </c>
      <c r="IS9" s="333">
        <v>0.73956779338145884</v>
      </c>
      <c r="IT9" s="333">
        <v>0.78386860212850307</v>
      </c>
      <c r="IU9" s="333">
        <v>0.84737397222667621</v>
      </c>
      <c r="IV9" s="333">
        <v>0.87571323649841315</v>
      </c>
      <c r="IW9" s="333">
        <v>0.87281896731355457</v>
      </c>
      <c r="IX9" s="333">
        <v>0.79740187935474371</v>
      </c>
      <c r="IY9" s="333">
        <v>0.66878169360586048</v>
      </c>
      <c r="IZ9" s="333">
        <v>0.67570904078025362</v>
      </c>
      <c r="JA9" s="333">
        <v>0.77754865229524306</v>
      </c>
      <c r="JB9" s="333">
        <v>0.79424746901321774</v>
      </c>
      <c r="JC9" s="333">
        <v>0.89305829431661243</v>
      </c>
      <c r="JD9" s="333">
        <v>1.0795044807114325</v>
      </c>
      <c r="JE9" s="333">
        <v>0.73215235436855075</v>
      </c>
      <c r="JF9" s="333">
        <v>0.66191605177618251</v>
      </c>
      <c r="JG9" s="333">
        <v>0.82521475080556128</v>
      </c>
      <c r="JH9" s="333">
        <v>0.86109657742081858</v>
      </c>
      <c r="JI9" s="333">
        <v>0.68656381956275558</v>
      </c>
      <c r="JJ9" s="333">
        <v>0.65668279961352016</v>
      </c>
      <c r="JK9" s="333">
        <v>0.65583698372901456</v>
      </c>
      <c r="JL9" s="333">
        <v>0.62153356503951451</v>
      </c>
      <c r="JM9" s="333">
        <v>0.61434101487619508</v>
      </c>
      <c r="JN9" s="333">
        <v>0.68483729002593285</v>
      </c>
      <c r="JO9" s="333">
        <v>0.88569462446829461</v>
      </c>
      <c r="JP9" s="333">
        <v>0.90852463494650115</v>
      </c>
      <c r="JQ9" s="333">
        <v>0.6767655604672802</v>
      </c>
      <c r="JR9" s="333">
        <v>0.69222212355883372</v>
      </c>
      <c r="JS9" s="333">
        <v>0.6655629111882837</v>
      </c>
      <c r="JT9" s="333">
        <v>0.66278353621078046</v>
      </c>
      <c r="JU9" s="333">
        <v>0.78377920028139825</v>
      </c>
      <c r="JV9" s="333">
        <v>0.73748631422192501</v>
      </c>
      <c r="JW9" s="333">
        <v>0.70562968943770499</v>
      </c>
      <c r="JX9" s="333">
        <v>0.86110857758890513</v>
      </c>
      <c r="JY9" s="333">
        <v>0.75052376546747857</v>
      </c>
      <c r="JZ9" s="333">
        <v>0.65398685015073776</v>
      </c>
      <c r="KA9" s="333">
        <v>0.61075287882331253</v>
      </c>
      <c r="KB9" s="333">
        <v>0.5489814247724647</v>
      </c>
      <c r="KC9" s="333">
        <v>0.66823758185298066</v>
      </c>
      <c r="KD9" s="333">
        <v>0.64450326340964559</v>
      </c>
      <c r="KE9" s="333">
        <v>0.5670730098645812</v>
      </c>
      <c r="KF9" s="333">
        <v>0.56455765889764964</v>
      </c>
      <c r="KG9" s="333">
        <v>0.5920680038747016</v>
      </c>
      <c r="KH9" s="333">
        <v>0.53638341715477822</v>
      </c>
      <c r="KI9" s="333">
        <v>0.55153775145247341</v>
      </c>
      <c r="KJ9" s="333">
        <v>0.56561460621825044</v>
      </c>
      <c r="KK9" s="333">
        <v>0.61143702910325204</v>
      </c>
      <c r="KL9" s="333">
        <v>0.59842143107509149</v>
      </c>
      <c r="KM9" s="333">
        <v>0.56821576685260644</v>
      </c>
      <c r="KN9" s="333">
        <v>0.61877670530392559</v>
      </c>
      <c r="KO9" s="333">
        <v>0.56369572765691645</v>
      </c>
      <c r="KP9" s="333">
        <v>0.5575898510386762</v>
      </c>
      <c r="KQ9" s="333">
        <v>0.59509975849651098</v>
      </c>
      <c r="KR9" s="333">
        <v>0.61382241246638347</v>
      </c>
      <c r="KS9" s="333">
        <v>0.57603956083001318</v>
      </c>
      <c r="KT9" s="333">
        <v>0.57255417717060852</v>
      </c>
      <c r="KU9" s="333">
        <v>0.59526866160677905</v>
      </c>
      <c r="KV9" s="333">
        <v>0.55775780112355555</v>
      </c>
      <c r="KW9" s="333">
        <v>0.51923016438189951</v>
      </c>
      <c r="KX9" s="333">
        <v>0.55721810292053053</v>
      </c>
      <c r="KY9" s="333">
        <v>0.59037984509766606</v>
      </c>
      <c r="KZ9" s="333">
        <v>0.55553981576475442</v>
      </c>
      <c r="LA9" s="333">
        <v>0.55029221582389265</v>
      </c>
      <c r="LB9" s="333">
        <v>0.53246806397798718</v>
      </c>
      <c r="LC9" s="333">
        <v>0.58318712428437747</v>
      </c>
      <c r="LD9" s="333">
        <v>0.55865043225812516</v>
      </c>
      <c r="LE9" s="333">
        <v>0.60655851269509187</v>
      </c>
      <c r="LF9" s="333">
        <v>0.56510966106392591</v>
      </c>
      <c r="LG9" s="333">
        <v>0.58481404436898188</v>
      </c>
      <c r="LH9" s="333">
        <v>0.61389095810191796</v>
      </c>
      <c r="LI9" s="333">
        <v>0.65624456665324338</v>
      </c>
      <c r="LJ9" s="333">
        <v>0.67739762740834053</v>
      </c>
      <c r="LK9" s="333">
        <v>0.62059266923717082</v>
      </c>
      <c r="LL9" s="333">
        <v>0.58157904472578048</v>
      </c>
      <c r="LM9" s="333">
        <v>0.58564348469765393</v>
      </c>
      <c r="LN9" s="333">
        <v>0.73326518001363772</v>
      </c>
      <c r="LO9" s="333">
        <v>0.74802794316128507</v>
      </c>
      <c r="LP9" s="333">
        <v>0.65615301383786351</v>
      </c>
      <c r="LQ9" s="333">
        <v>0.58592266874751386</v>
      </c>
      <c r="LR9" s="333">
        <v>0.61400884537903444</v>
      </c>
      <c r="LS9" s="333">
        <v>0.62347752683874125</v>
      </c>
      <c r="LT9" s="333">
        <v>0.58621269317416491</v>
      </c>
      <c r="LU9" s="333">
        <v>0.57803266459412739</v>
      </c>
      <c r="LV9" s="333">
        <v>0.63784248610996563</v>
      </c>
      <c r="LW9" s="333">
        <v>0.55341184986062886</v>
      </c>
      <c r="LX9" s="333">
        <v>0.65136444132792171</v>
      </c>
      <c r="LY9" s="333">
        <v>0.55508509857374411</v>
      </c>
      <c r="LZ9" s="333">
        <v>0.58358755653692573</v>
      </c>
      <c r="MA9" s="333">
        <v>0.61810498949186321</v>
      </c>
      <c r="MB9" s="333">
        <v>0.60552012807385447</v>
      </c>
      <c r="MC9" s="333">
        <v>0.57042180978873136</v>
      </c>
      <c r="MD9" s="333">
        <v>0.63284761744531481</v>
      </c>
      <c r="ME9" s="333">
        <v>0.59304612038487803</v>
      </c>
      <c r="MF9" s="333">
        <v>0.61958704134254106</v>
      </c>
      <c r="MG9" s="333">
        <v>0.58936572168653034</v>
      </c>
      <c r="MH9" s="333">
        <v>0.68744665240181213</v>
      </c>
      <c r="MI9" s="333">
        <v>0.65418598247292914</v>
      </c>
      <c r="MJ9" s="333">
        <v>0.65481348255077421</v>
      </c>
      <c r="MK9" s="333">
        <v>0.67510501547769131</v>
      </c>
      <c r="ML9" s="333">
        <v>0.6553257627143253</v>
      </c>
      <c r="MM9" s="333">
        <v>0.70174824422380866</v>
      </c>
      <c r="MN9" s="333">
        <v>0.60116619449946485</v>
      </c>
      <c r="MO9" s="333">
        <v>0.58689961092089649</v>
      </c>
      <c r="MP9" s="333">
        <v>0.62645826948477801</v>
      </c>
      <c r="MQ9" s="333">
        <v>0.70132364537332659</v>
      </c>
      <c r="MR9" s="333">
        <v>0.67278052946679512</v>
      </c>
      <c r="MS9" s="333">
        <v>0.5520724642307554</v>
      </c>
      <c r="MT9" s="333">
        <v>0.56908222002966558</v>
      </c>
      <c r="MU9" s="333">
        <v>0.67476862180840635</v>
      </c>
      <c r="MV9" s="333">
        <v>0.66786223476860496</v>
      </c>
      <c r="MW9" s="333">
        <v>0.69327384674341419</v>
      </c>
      <c r="MX9" s="333">
        <v>0.8628071376002765</v>
      </c>
      <c r="MY9" s="333">
        <v>0.76954137110350396</v>
      </c>
      <c r="MZ9" s="333">
        <v>0.73057876565964941</v>
      </c>
      <c r="NA9" s="333">
        <v>0.6754447709909227</v>
      </c>
      <c r="NB9" s="333">
        <v>0.66177940346714959</v>
      </c>
      <c r="NC9" s="333">
        <v>0.62054113539843825</v>
      </c>
      <c r="ND9" s="333">
        <v>0.696885543479977</v>
      </c>
      <c r="NE9" s="333">
        <v>0.66406315845554897</v>
      </c>
      <c r="NF9" s="333">
        <v>0.59560198032907696</v>
      </c>
      <c r="NG9" s="333">
        <v>0.61165660201554672</v>
      </c>
      <c r="NH9" s="333">
        <v>0.62486706707989847</v>
      </c>
      <c r="NI9" s="333">
        <v>0.62698670312821103</v>
      </c>
      <c r="NJ9" s="333">
        <v>0.64726579811425511</v>
      </c>
    </row>
    <row r="10" spans="1:374" x14ac:dyDescent="0.25">
      <c r="A10" s="314">
        <v>43617</v>
      </c>
      <c r="B10" s="314">
        <v>43646</v>
      </c>
      <c r="D10" s="179" t="s">
        <v>83</v>
      </c>
      <c r="E10" s="336">
        <f t="shared" si="0"/>
        <v>806.446591634372</v>
      </c>
      <c r="I10" s="322" t="s">
        <v>186</v>
      </c>
      <c r="J10" s="333">
        <v>0.61566469377686484</v>
      </c>
      <c r="K10" s="333">
        <v>0.77093230034849503</v>
      </c>
      <c r="L10" s="333">
        <v>0.76715306081629453</v>
      </c>
      <c r="M10" s="333">
        <v>0.82112510157389984</v>
      </c>
      <c r="N10" s="333">
        <v>0.64185371792369617</v>
      </c>
      <c r="O10" s="333">
        <v>0.65991418420024661</v>
      </c>
      <c r="P10" s="333">
        <v>0.84890320495283822</v>
      </c>
      <c r="Q10" s="333">
        <v>0.78485324821503488</v>
      </c>
      <c r="R10" s="333">
        <v>0.70548889671095316</v>
      </c>
      <c r="S10" s="333">
        <v>0.79178227782282484</v>
      </c>
      <c r="T10" s="333">
        <v>0.86415501454244348</v>
      </c>
      <c r="U10" s="333">
        <v>0.77475049678804608</v>
      </c>
      <c r="V10" s="333">
        <v>0.74727345423044789</v>
      </c>
      <c r="W10" s="333">
        <v>0.85989988795756622</v>
      </c>
      <c r="X10" s="333">
        <v>0.8981562636664312</v>
      </c>
      <c r="Y10" s="333">
        <v>0.8404964285532589</v>
      </c>
      <c r="Z10" s="333">
        <v>0.90125296743901362</v>
      </c>
      <c r="AA10" s="333">
        <v>0.81148321910353371</v>
      </c>
      <c r="AB10" s="333">
        <v>0.72973100779420175</v>
      </c>
      <c r="AC10" s="333">
        <v>0.66567999981220405</v>
      </c>
      <c r="AD10" s="333">
        <v>0.94134678692941987</v>
      </c>
      <c r="AE10" s="333">
        <v>1.0379043534773289</v>
      </c>
      <c r="AF10" s="333">
        <v>0.88329794637135461</v>
      </c>
      <c r="AG10" s="333">
        <v>0.71552517275031657</v>
      </c>
      <c r="AH10" s="333">
        <v>0.82041204639618115</v>
      </c>
      <c r="AI10" s="333">
        <v>0.81643877682517629</v>
      </c>
      <c r="AJ10" s="333">
        <v>0.71673196028317843</v>
      </c>
      <c r="AK10" s="333">
        <v>0.8284509656318606</v>
      </c>
      <c r="AL10" s="333">
        <v>0.88379885958400251</v>
      </c>
      <c r="AM10" s="333">
        <v>0.84489044453682949</v>
      </c>
      <c r="AN10" s="333">
        <v>1.052965938241468</v>
      </c>
      <c r="AO10" s="333">
        <v>1.0377948586858894</v>
      </c>
      <c r="AP10" s="333">
        <v>0.93603997775914227</v>
      </c>
      <c r="AQ10" s="333">
        <v>0.80567604738334864</v>
      </c>
      <c r="AR10" s="333">
        <v>0.83851564397053524</v>
      </c>
      <c r="AS10" s="333">
        <v>0.77694155447018498</v>
      </c>
      <c r="AT10" s="333">
        <v>0.77171532673994114</v>
      </c>
      <c r="AU10" s="333">
        <v>0.74839631440543919</v>
      </c>
      <c r="AV10" s="333">
        <v>0.73614356425029492</v>
      </c>
      <c r="AW10" s="333">
        <v>0.79447995823140816</v>
      </c>
      <c r="AX10" s="333">
        <v>0.78909197424778899</v>
      </c>
      <c r="AY10" s="333">
        <v>0.79749049111172143</v>
      </c>
      <c r="AZ10" s="333">
        <v>0.81819872062007115</v>
      </c>
      <c r="BA10" s="333">
        <v>0.76804363424863364</v>
      </c>
      <c r="BB10" s="333">
        <v>0.81931424780871276</v>
      </c>
      <c r="BC10" s="333">
        <v>0.72630026851954588</v>
      </c>
      <c r="BD10" s="333">
        <v>0.67911305303655467</v>
      </c>
      <c r="BE10" s="333">
        <v>0.73957456072389649</v>
      </c>
      <c r="BF10" s="333">
        <v>0.72027872106378443</v>
      </c>
      <c r="BG10" s="333">
        <v>0.81720848406961188</v>
      </c>
      <c r="BH10" s="333">
        <v>0.8072131406523706</v>
      </c>
      <c r="BI10" s="333">
        <v>0.69324282976792961</v>
      </c>
      <c r="BJ10" s="333">
        <v>0.71004736254212497</v>
      </c>
      <c r="BK10" s="333">
        <v>0.70495894404255999</v>
      </c>
      <c r="BL10" s="333">
        <v>0.65012830347533035</v>
      </c>
      <c r="BM10" s="333">
        <v>0.76131741939580355</v>
      </c>
      <c r="BN10" s="333">
        <v>0.8297976273156592</v>
      </c>
      <c r="BO10" s="333">
        <v>0.8296693551075135</v>
      </c>
      <c r="BP10" s="333">
        <v>0.82976694550790719</v>
      </c>
      <c r="BQ10" s="333">
        <v>0.80336126080866366</v>
      </c>
      <c r="BR10" s="333">
        <v>0.70975761323459818</v>
      </c>
      <c r="BS10" s="333">
        <v>0.68171837713557748</v>
      </c>
      <c r="BT10" s="333">
        <v>0.73427664994701469</v>
      </c>
      <c r="BU10" s="333">
        <v>0.87723626548701183</v>
      </c>
      <c r="BV10" s="333">
        <v>0.91807045118221309</v>
      </c>
      <c r="BW10" s="333">
        <v>0.88359918902311008</v>
      </c>
      <c r="BX10" s="333">
        <v>0.88644857891187601</v>
      </c>
      <c r="BY10" s="333">
        <v>0.72637970506737892</v>
      </c>
      <c r="BZ10" s="333">
        <v>0.61493754278171686</v>
      </c>
      <c r="CA10" s="333">
        <v>0.73251897011987743</v>
      </c>
      <c r="CB10" s="333">
        <v>0.73121272981158736</v>
      </c>
      <c r="CC10" s="333">
        <v>0.76385424184617423</v>
      </c>
      <c r="CD10" s="333">
        <v>0.72572660378923859</v>
      </c>
      <c r="CE10" s="333">
        <v>0.67681200541131248</v>
      </c>
      <c r="CF10" s="333">
        <v>0.59857461623135821</v>
      </c>
      <c r="CG10" s="333">
        <v>0.64104448076755738</v>
      </c>
      <c r="CH10" s="333">
        <v>0.80910133289911867</v>
      </c>
      <c r="CI10" s="333">
        <v>0.76542719659669567</v>
      </c>
      <c r="CJ10" s="333">
        <v>0.76281432778611125</v>
      </c>
      <c r="CK10" s="333">
        <v>0.69255684208852053</v>
      </c>
      <c r="CL10" s="333">
        <v>0.69147776682033013</v>
      </c>
      <c r="CM10" s="333">
        <v>0.71279359254208552</v>
      </c>
      <c r="CN10" s="333">
        <v>0.66651110643818712</v>
      </c>
      <c r="CO10" s="333">
        <v>0.66443401785770606</v>
      </c>
      <c r="CP10" s="333">
        <v>0.77931434103997699</v>
      </c>
      <c r="CQ10" s="333">
        <v>0.77860841759049615</v>
      </c>
      <c r="CR10" s="333">
        <v>0.80488076856806257</v>
      </c>
      <c r="CS10" s="333">
        <v>0.70927272488131887</v>
      </c>
      <c r="CT10" s="333">
        <v>0.59605526724954339</v>
      </c>
      <c r="CU10" s="333">
        <v>0.56825237350763158</v>
      </c>
      <c r="CV10" s="333">
        <v>0.76478327388458844</v>
      </c>
      <c r="CW10" s="333">
        <v>0.78476701144272099</v>
      </c>
      <c r="CX10" s="333">
        <v>0.72162425406915132</v>
      </c>
      <c r="CY10" s="333">
        <v>0.70888593901846886</v>
      </c>
      <c r="CZ10" s="333">
        <v>0.72476087488592322</v>
      </c>
      <c r="DA10" s="333">
        <v>0.68584011023473979</v>
      </c>
      <c r="DB10" s="333">
        <v>0.57839282756483157</v>
      </c>
      <c r="DC10" s="333">
        <v>0.63397841906091268</v>
      </c>
      <c r="DD10" s="333">
        <v>0.66494513407828348</v>
      </c>
      <c r="DE10" s="333">
        <v>0.67971385872963441</v>
      </c>
      <c r="DF10" s="333">
        <v>0.70752574331975948</v>
      </c>
      <c r="DG10" s="333">
        <v>0.68070500883035179</v>
      </c>
      <c r="DH10" s="333">
        <v>0.57891755523252419</v>
      </c>
      <c r="DI10" s="333">
        <v>0.54305950079064413</v>
      </c>
      <c r="DJ10" s="333">
        <v>0.64028280256948289</v>
      </c>
      <c r="DK10" s="333">
        <v>0.73520024231638914</v>
      </c>
      <c r="DL10" s="333">
        <v>0.67248451792327824</v>
      </c>
      <c r="DM10" s="333">
        <v>0.66425667256243237</v>
      </c>
      <c r="DN10" s="333">
        <v>0.63395358962904813</v>
      </c>
      <c r="DO10" s="333">
        <v>0.57833608793212987</v>
      </c>
      <c r="DP10" s="333">
        <v>0.5707025462307046</v>
      </c>
      <c r="DQ10" s="333">
        <v>0.59794424570982507</v>
      </c>
      <c r="DR10" s="333">
        <v>0.60804801277563492</v>
      </c>
      <c r="DS10" s="333">
        <v>0.56823168752801023</v>
      </c>
      <c r="DT10" s="333">
        <v>0.58272948308484906</v>
      </c>
      <c r="DU10" s="333">
        <v>0.6176501069890965</v>
      </c>
      <c r="DV10" s="333">
        <v>0.58358612592443215</v>
      </c>
      <c r="DW10" s="333">
        <v>0.53268614741334808</v>
      </c>
      <c r="DX10" s="333">
        <v>0.61089393988135055</v>
      </c>
      <c r="DY10" s="333">
        <v>0.62812596938389476</v>
      </c>
      <c r="DZ10" s="333">
        <v>0.58254551435889013</v>
      </c>
      <c r="EA10" s="333">
        <v>0.61446945561648014</v>
      </c>
      <c r="EB10" s="333">
        <v>0.59195797755385449</v>
      </c>
      <c r="EC10" s="333">
        <v>0.54278267222786647</v>
      </c>
      <c r="ED10" s="333">
        <v>0.48758481344201471</v>
      </c>
      <c r="EE10" s="333">
        <v>0.61023006221522091</v>
      </c>
      <c r="EF10" s="333">
        <v>0.61937306869627651</v>
      </c>
      <c r="EG10" s="333">
        <v>0.59750206890405988</v>
      </c>
      <c r="EH10" s="333">
        <v>0.61359464010874731</v>
      </c>
      <c r="EI10" s="333">
        <v>0.58639256991862421</v>
      </c>
      <c r="EJ10" s="333">
        <v>0.5628090071092684</v>
      </c>
      <c r="EK10" s="333">
        <v>0.5120434617491425</v>
      </c>
      <c r="EL10" s="333">
        <v>0.63730099871292245</v>
      </c>
      <c r="EM10" s="333">
        <v>0.66795717680873001</v>
      </c>
      <c r="EN10" s="333">
        <v>0.65153223266459115</v>
      </c>
      <c r="EO10" s="333">
        <v>0.56144847170284029</v>
      </c>
      <c r="EP10" s="333">
        <v>0.58247075162240447</v>
      </c>
      <c r="EQ10" s="333">
        <v>0.57703167389405652</v>
      </c>
      <c r="ER10" s="333">
        <v>0.54149083277856003</v>
      </c>
      <c r="ES10" s="333">
        <v>0.62021241963198637</v>
      </c>
      <c r="ET10" s="333">
        <v>0.64187927556680591</v>
      </c>
      <c r="EU10" s="333">
        <v>0.59432554635780477</v>
      </c>
      <c r="EV10" s="333">
        <v>0.5946260229118272</v>
      </c>
      <c r="EW10" s="333">
        <v>0.60488434076792341</v>
      </c>
      <c r="EX10" s="333">
        <v>0.58811611788580909</v>
      </c>
      <c r="EY10" s="333">
        <v>0.54571692355178381</v>
      </c>
      <c r="EZ10" s="333">
        <v>0.6737921906233999</v>
      </c>
      <c r="FA10" s="333">
        <v>0.68519814264431</v>
      </c>
      <c r="FB10" s="333">
        <v>0.66144739282513165</v>
      </c>
      <c r="FC10" s="333">
        <v>0.63887420912110349</v>
      </c>
      <c r="FD10" s="333">
        <v>0.66288057137675183</v>
      </c>
      <c r="FE10" s="333">
        <v>0.63536722149093516</v>
      </c>
      <c r="FF10" s="333">
        <v>0.5995168027138601</v>
      </c>
      <c r="FG10" s="333">
        <v>0.66501243575960811</v>
      </c>
      <c r="FH10" s="333">
        <v>0.60583675876387988</v>
      </c>
      <c r="FI10" s="333">
        <v>0.66098139653731436</v>
      </c>
      <c r="FJ10" s="333">
        <v>0.75218171539158352</v>
      </c>
      <c r="FK10" s="333">
        <v>0.78063241328447253</v>
      </c>
      <c r="FL10" s="333">
        <v>0.65911556357715684</v>
      </c>
      <c r="FM10" s="333">
        <v>0.60933072112078412</v>
      </c>
      <c r="FN10" s="333">
        <v>0.65672259288284651</v>
      </c>
      <c r="FO10" s="333">
        <v>0.73774172358603329</v>
      </c>
      <c r="FP10" s="333">
        <v>0.68801790327399603</v>
      </c>
      <c r="FQ10" s="333">
        <v>0.64462956201346111</v>
      </c>
      <c r="FR10" s="333">
        <v>0.62497795440043147</v>
      </c>
      <c r="FS10" s="333">
        <v>0.60134659328011419</v>
      </c>
      <c r="FT10" s="333">
        <v>0.65686238471521807</v>
      </c>
      <c r="FU10" s="333">
        <v>0.78074972172220924</v>
      </c>
      <c r="FV10" s="333">
        <v>0.76213591939896885</v>
      </c>
      <c r="FW10" s="333">
        <v>0.7572513398090861</v>
      </c>
      <c r="FX10" s="333">
        <v>0.76301465063129748</v>
      </c>
      <c r="FY10" s="333">
        <v>0.83879805337383884</v>
      </c>
      <c r="FZ10" s="333">
        <v>0.6770613655383384</v>
      </c>
      <c r="GA10" s="333">
        <v>0.66063627856198803</v>
      </c>
      <c r="GB10" s="333">
        <v>0.76362771839047683</v>
      </c>
      <c r="GC10" s="333">
        <v>0.86671782496900196</v>
      </c>
      <c r="GD10" s="333">
        <v>0.86882442674866978</v>
      </c>
      <c r="GE10" s="333">
        <v>0.93941700616719648</v>
      </c>
      <c r="GF10" s="333">
        <v>0.91333260876394495</v>
      </c>
      <c r="GG10" s="333">
        <v>1.0398344109158761</v>
      </c>
      <c r="GH10" s="333">
        <v>0.98874276984901244</v>
      </c>
      <c r="GI10" s="333">
        <v>0.7096693070404162</v>
      </c>
      <c r="GJ10" s="333">
        <v>0.91795822190170429</v>
      </c>
      <c r="GK10" s="333">
        <v>0.98138286032839106</v>
      </c>
      <c r="GL10" s="333">
        <v>0.97428889598266721</v>
      </c>
      <c r="GM10" s="333">
        <v>0.95840259725692001</v>
      </c>
      <c r="GN10" s="333">
        <v>1.1087439838220783</v>
      </c>
      <c r="GO10" s="333">
        <v>1.0343363816274962</v>
      </c>
      <c r="GP10" s="333">
        <v>0.81106069657379809</v>
      </c>
      <c r="GQ10" s="333">
        <v>0.72634557733543259</v>
      </c>
      <c r="GR10" s="333">
        <v>0.83427923439812068</v>
      </c>
      <c r="GS10" s="333">
        <v>0.94499884181570803</v>
      </c>
      <c r="GT10" s="333">
        <v>0.95994932244592324</v>
      </c>
      <c r="GU10" s="333">
        <v>0.91860644356472398</v>
      </c>
      <c r="GV10" s="333">
        <v>0.89792324909999122</v>
      </c>
      <c r="GW10" s="333">
        <v>0.90890054539366627</v>
      </c>
      <c r="GX10" s="333">
        <v>0.83068751462592605</v>
      </c>
      <c r="GY10" s="333">
        <v>1.0971770956765796</v>
      </c>
      <c r="GZ10" s="333">
        <v>1.0718626644282077</v>
      </c>
      <c r="HA10" s="333">
        <v>0.90220693280740971</v>
      </c>
      <c r="HB10" s="333">
        <v>1.2442761026883222</v>
      </c>
      <c r="HC10" s="333">
        <v>1.3970803474844276</v>
      </c>
      <c r="HD10" s="333">
        <v>1.2878358536826171</v>
      </c>
      <c r="HE10" s="333">
        <v>1.015070734829892</v>
      </c>
      <c r="HF10" s="333">
        <v>0.77347620868374001</v>
      </c>
      <c r="HG10" s="333">
        <v>0.80635235589947118</v>
      </c>
      <c r="HH10" s="333">
        <v>0.821666579464292</v>
      </c>
      <c r="HI10" s="333">
        <v>0.82931678460941549</v>
      </c>
      <c r="HJ10" s="333">
        <v>0.84451904916503429</v>
      </c>
      <c r="HK10" s="333">
        <v>1.0068129138916717</v>
      </c>
      <c r="HL10" s="333">
        <v>1.0977859197549904</v>
      </c>
      <c r="HM10" s="333">
        <v>1.0725905939848401</v>
      </c>
      <c r="HN10" s="333">
        <v>1.0132754712122132</v>
      </c>
      <c r="HO10" s="333">
        <v>1.0299420010097278</v>
      </c>
      <c r="HP10" s="333">
        <v>0.99030325830441268</v>
      </c>
      <c r="HQ10" s="333">
        <v>1.0216253860576219</v>
      </c>
      <c r="HR10" s="333">
        <v>1.0504200323860626</v>
      </c>
      <c r="HS10" s="333">
        <v>0.99632577270246958</v>
      </c>
      <c r="HT10" s="333">
        <v>1.0655784784344799</v>
      </c>
      <c r="HU10" s="333">
        <v>0.93631718070969916</v>
      </c>
      <c r="HV10" s="333">
        <v>0.97243524740193499</v>
      </c>
      <c r="HW10" s="333">
        <v>0.85857223447213293</v>
      </c>
      <c r="HX10" s="333">
        <v>0.76397198967860636</v>
      </c>
      <c r="HY10" s="333">
        <v>0.80245166155978431</v>
      </c>
      <c r="HZ10" s="333">
        <v>1.0725713803353194</v>
      </c>
      <c r="IA10" s="333">
        <v>1.0268200945885038</v>
      </c>
      <c r="IB10" s="333">
        <v>0.90340425950922221</v>
      </c>
      <c r="IC10" s="333">
        <v>0.90281706130905615</v>
      </c>
      <c r="ID10" s="333">
        <v>1.0349661334951306</v>
      </c>
      <c r="IE10" s="333">
        <v>1.0795371453847755</v>
      </c>
      <c r="IF10" s="333">
        <v>1.1701986459606279</v>
      </c>
      <c r="IG10" s="333">
        <v>1.0587192568416877</v>
      </c>
      <c r="IH10" s="333">
        <v>1.1789706951928252</v>
      </c>
      <c r="II10" s="333">
        <v>1.1522983809828737</v>
      </c>
      <c r="IJ10" s="333">
        <v>1.0673508951674924</v>
      </c>
      <c r="IK10" s="333">
        <v>0.80365384669231621</v>
      </c>
      <c r="IL10" s="333">
        <v>0.7132913667188977</v>
      </c>
      <c r="IM10" s="333">
        <v>0.7213233839253741</v>
      </c>
      <c r="IN10" s="333">
        <v>0.71002789445682069</v>
      </c>
      <c r="IO10" s="333">
        <v>0.77607548098978252</v>
      </c>
      <c r="IP10" s="333">
        <v>0.81744715959585723</v>
      </c>
      <c r="IQ10" s="333">
        <v>0.75207574622969275</v>
      </c>
      <c r="IR10" s="333">
        <v>0.87423229347459697</v>
      </c>
      <c r="IS10" s="333">
        <v>0.77766209102058403</v>
      </c>
      <c r="IT10" s="333">
        <v>0.78408225227799699</v>
      </c>
      <c r="IU10" s="333">
        <v>0.88857703300368773</v>
      </c>
      <c r="IV10" s="333">
        <v>0.9431683039771056</v>
      </c>
      <c r="IW10" s="333">
        <v>0.94055906523052357</v>
      </c>
      <c r="IX10" s="333">
        <v>0.85134143316359556</v>
      </c>
      <c r="IY10" s="333">
        <v>0.70920007029459353</v>
      </c>
      <c r="IZ10" s="333">
        <v>0.70071507931634047</v>
      </c>
      <c r="JA10" s="333">
        <v>0.84075546114918043</v>
      </c>
      <c r="JB10" s="333">
        <v>0.90524527974329061</v>
      </c>
      <c r="JC10" s="333">
        <v>0.96660207812597509</v>
      </c>
      <c r="JD10" s="333">
        <v>1.1055175878140491</v>
      </c>
      <c r="JE10" s="333">
        <v>0.79516793699515698</v>
      </c>
      <c r="JF10" s="333">
        <v>0.68652615470974221</v>
      </c>
      <c r="JG10" s="333">
        <v>0.81789964294716544</v>
      </c>
      <c r="JH10" s="333">
        <v>0.89912309403084223</v>
      </c>
      <c r="JI10" s="333">
        <v>0.77174225949948883</v>
      </c>
      <c r="JJ10" s="333">
        <v>0.75224439658344011</v>
      </c>
      <c r="JK10" s="333">
        <v>0.73792714727008446</v>
      </c>
      <c r="JL10" s="333">
        <v>0.70717452307150563</v>
      </c>
      <c r="JM10" s="333">
        <v>0.64112259160320451</v>
      </c>
      <c r="JN10" s="333">
        <v>0.67387345014089362</v>
      </c>
      <c r="JO10" s="333">
        <v>0.93819614485961567</v>
      </c>
      <c r="JP10" s="333">
        <v>0.9287897468747528</v>
      </c>
      <c r="JQ10" s="333">
        <v>0.74721836019195809</v>
      </c>
      <c r="JR10" s="333">
        <v>0.748661181834684</v>
      </c>
      <c r="JS10" s="333">
        <v>0.74769089268303701</v>
      </c>
      <c r="JT10" s="333">
        <v>0.71189251625886862</v>
      </c>
      <c r="JU10" s="333">
        <v>0.81790539180488053</v>
      </c>
      <c r="JV10" s="333">
        <v>0.74295976033694588</v>
      </c>
      <c r="JW10" s="333">
        <v>0.69900965828266604</v>
      </c>
      <c r="JX10" s="333">
        <v>0.92028636423431021</v>
      </c>
      <c r="JY10" s="333">
        <v>0.83207848713456656</v>
      </c>
      <c r="JZ10" s="333">
        <v>0.74809928608249998</v>
      </c>
      <c r="KA10" s="333">
        <v>0.66147299703853291</v>
      </c>
      <c r="KB10" s="333">
        <v>0.61153222596482837</v>
      </c>
      <c r="KC10" s="333">
        <v>0.75251668953950301</v>
      </c>
      <c r="KD10" s="333">
        <v>0.69551902483789374</v>
      </c>
      <c r="KE10" s="333">
        <v>0.63235269475059264</v>
      </c>
      <c r="KF10" s="333">
        <v>0.64361552923591003</v>
      </c>
      <c r="KG10" s="333">
        <v>0.68982499625965588</v>
      </c>
      <c r="KH10" s="333">
        <v>0.58524060081700913</v>
      </c>
      <c r="KI10" s="333">
        <v>0.58842806434229078</v>
      </c>
      <c r="KJ10" s="333">
        <v>0.60101086728292963</v>
      </c>
      <c r="KK10" s="333">
        <v>0.68239864674966788</v>
      </c>
      <c r="KL10" s="333">
        <v>0.69474412752491588</v>
      </c>
      <c r="KM10" s="333">
        <v>0.66247120160060946</v>
      </c>
      <c r="KN10" s="333">
        <v>0.66814817816588978</v>
      </c>
      <c r="KO10" s="333">
        <v>0.62175621924337743</v>
      </c>
      <c r="KP10" s="333">
        <v>0.57559271588487537</v>
      </c>
      <c r="KQ10" s="333">
        <v>0.65720937585769701</v>
      </c>
      <c r="KR10" s="333">
        <v>0.69710347748372226</v>
      </c>
      <c r="KS10" s="333">
        <v>0.65161073682589932</v>
      </c>
      <c r="KT10" s="333">
        <v>0.66198196429685552</v>
      </c>
      <c r="KU10" s="333">
        <v>0.68463051065269143</v>
      </c>
      <c r="KV10" s="333">
        <v>0.60121632818173776</v>
      </c>
      <c r="KW10" s="333">
        <v>0.55221187091784962</v>
      </c>
      <c r="KX10" s="333">
        <v>0.65020317241551395</v>
      </c>
      <c r="KY10" s="333">
        <v>0.65598602926250316</v>
      </c>
      <c r="KZ10" s="333">
        <v>0.63154183396602726</v>
      </c>
      <c r="LA10" s="333">
        <v>0.6663651706636905</v>
      </c>
      <c r="LB10" s="333">
        <v>0.59407451785462195</v>
      </c>
      <c r="LC10" s="333">
        <v>0.64037396111282219</v>
      </c>
      <c r="LD10" s="333">
        <v>0.63390512843330005</v>
      </c>
      <c r="LE10" s="333">
        <v>0.73628301158160303</v>
      </c>
      <c r="LF10" s="333">
        <v>0.63964549301612006</v>
      </c>
      <c r="LG10" s="333">
        <v>0.71063003019012505</v>
      </c>
      <c r="LH10" s="333">
        <v>0.71776134073636522</v>
      </c>
      <c r="LI10" s="333">
        <v>0.72398609793698143</v>
      </c>
      <c r="LJ10" s="333">
        <v>0.72862527189036896</v>
      </c>
      <c r="LK10" s="333">
        <v>0.66446696418227558</v>
      </c>
      <c r="LL10" s="333">
        <v>0.65298742386192876</v>
      </c>
      <c r="LM10" s="333">
        <v>0.6937216605739972</v>
      </c>
      <c r="LN10" s="333">
        <v>0.8428843275298219</v>
      </c>
      <c r="LO10" s="333">
        <v>0.83588172837599362</v>
      </c>
      <c r="LP10" s="333">
        <v>0.73965812629434546</v>
      </c>
      <c r="LQ10" s="333">
        <v>0.67577740407798981</v>
      </c>
      <c r="LR10" s="333">
        <v>0.65657904667635603</v>
      </c>
      <c r="LS10" s="333">
        <v>0.71252258009555725</v>
      </c>
      <c r="LT10" s="333">
        <v>0.68415860697893827</v>
      </c>
      <c r="LU10" s="333">
        <v>0.69137656569941786</v>
      </c>
      <c r="LV10" s="333">
        <v>0.78062002457549617</v>
      </c>
      <c r="LW10" s="333">
        <v>0.64971813732587291</v>
      </c>
      <c r="LX10" s="333">
        <v>0.68936328686816684</v>
      </c>
      <c r="LY10" s="333">
        <v>0.56653977346979212</v>
      </c>
      <c r="LZ10" s="333">
        <v>0.70440017373380304</v>
      </c>
      <c r="MA10" s="333">
        <v>0.68734116657164701</v>
      </c>
      <c r="MB10" s="333">
        <v>0.66914957270464948</v>
      </c>
      <c r="MC10" s="333">
        <v>0.6187676626610118</v>
      </c>
      <c r="MD10" s="333">
        <v>0.69217714273959985</v>
      </c>
      <c r="ME10" s="333">
        <v>0.6363504569050259</v>
      </c>
      <c r="MF10" s="333">
        <v>0.66978871947365515</v>
      </c>
      <c r="MG10" s="333">
        <v>0.70082793209867122</v>
      </c>
      <c r="MH10" s="333">
        <v>0.77489126353653059</v>
      </c>
      <c r="MI10" s="333">
        <v>0.71469667040867924</v>
      </c>
      <c r="MJ10" s="333">
        <v>0.74675514622495653</v>
      </c>
      <c r="MK10" s="333">
        <v>0.76353109161734867</v>
      </c>
      <c r="ML10" s="333">
        <v>0.70153894938242101</v>
      </c>
      <c r="MM10" s="333">
        <v>0.75949666568584384</v>
      </c>
      <c r="MN10" s="333">
        <v>0.70058101992315391</v>
      </c>
      <c r="MO10" s="333">
        <v>0.66792509936560973</v>
      </c>
      <c r="MP10" s="333">
        <v>0.70478072741834241</v>
      </c>
      <c r="MQ10" s="333">
        <v>0.80554599183715347</v>
      </c>
      <c r="MR10" s="333">
        <v>0.756508209816107</v>
      </c>
      <c r="MS10" s="333">
        <v>0.602836048077114</v>
      </c>
      <c r="MT10" s="333">
        <v>0.62823577862070357</v>
      </c>
      <c r="MU10" s="333">
        <v>0.81566101251541268</v>
      </c>
      <c r="MV10" s="333">
        <v>0.75625209642219116</v>
      </c>
      <c r="MW10" s="333">
        <v>0.79853109709779246</v>
      </c>
      <c r="MX10" s="333">
        <v>0.92118293850187871</v>
      </c>
      <c r="MY10" s="333">
        <v>0.85415804106939708</v>
      </c>
      <c r="MZ10" s="333">
        <v>0.80742032034572575</v>
      </c>
      <c r="NA10" s="333">
        <v>0.74620689211124724</v>
      </c>
      <c r="NB10" s="333">
        <v>0.74325279150939316</v>
      </c>
      <c r="NC10" s="333">
        <v>0.66342314165437011</v>
      </c>
      <c r="ND10" s="333">
        <v>0.72549027813720324</v>
      </c>
      <c r="NE10" s="333">
        <v>0.69668169920769107</v>
      </c>
      <c r="NF10" s="333">
        <v>0.63218591923491396</v>
      </c>
      <c r="NG10" s="333">
        <v>0.63011648134084364</v>
      </c>
      <c r="NH10" s="333">
        <v>0.67269077678951084</v>
      </c>
      <c r="NI10" s="333">
        <v>0.66992901750088851</v>
      </c>
      <c r="NJ10" s="333">
        <v>0.68605658853473817</v>
      </c>
    </row>
    <row r="11" spans="1:374" x14ac:dyDescent="0.25">
      <c r="A11" s="314">
        <v>43647</v>
      </c>
      <c r="B11" s="314">
        <v>43677</v>
      </c>
      <c r="D11" s="179" t="s">
        <v>99</v>
      </c>
      <c r="E11" s="336">
        <f t="shared" si="0"/>
        <v>1184.3218808263575</v>
      </c>
      <c r="I11" s="322" t="s">
        <v>187</v>
      </c>
      <c r="J11" s="333">
        <v>0.65107711083074316</v>
      </c>
      <c r="K11" s="333">
        <v>0.86168948146188651</v>
      </c>
      <c r="L11" s="333">
        <v>0.77054667161196511</v>
      </c>
      <c r="M11" s="333">
        <v>0.87276593753918641</v>
      </c>
      <c r="N11" s="333">
        <v>0.67651529807577648</v>
      </c>
      <c r="O11" s="333">
        <v>0.69840753487318652</v>
      </c>
      <c r="P11" s="333">
        <v>0.91805821457068404</v>
      </c>
      <c r="Q11" s="333">
        <v>0.83002067781877653</v>
      </c>
      <c r="R11" s="333">
        <v>0.80098097712539551</v>
      </c>
      <c r="S11" s="333">
        <v>0.85715202270179003</v>
      </c>
      <c r="T11" s="333">
        <v>0.92792218164170848</v>
      </c>
      <c r="U11" s="333">
        <v>0.84434973774682587</v>
      </c>
      <c r="V11" s="333">
        <v>0.7876727651436134</v>
      </c>
      <c r="W11" s="333">
        <v>0.88843652197909695</v>
      </c>
      <c r="X11" s="333">
        <v>0.91662201356437989</v>
      </c>
      <c r="Y11" s="333">
        <v>0.91176672727290498</v>
      </c>
      <c r="Z11" s="333">
        <v>0.91728002178071755</v>
      </c>
      <c r="AA11" s="333">
        <v>0.84144589046343887</v>
      </c>
      <c r="AB11" s="333">
        <v>0.81667292788336709</v>
      </c>
      <c r="AC11" s="333">
        <v>0.70052121005079659</v>
      </c>
      <c r="AD11" s="333">
        <v>0.98519727963801573</v>
      </c>
      <c r="AE11" s="333">
        <v>1.0895921185855506</v>
      </c>
      <c r="AF11" s="333">
        <v>0.91242871751382482</v>
      </c>
      <c r="AG11" s="333">
        <v>0.74153100155343998</v>
      </c>
      <c r="AH11" s="333">
        <v>0.87282586913612603</v>
      </c>
      <c r="AI11" s="333">
        <v>0.8633625024344338</v>
      </c>
      <c r="AJ11" s="333">
        <v>0.80687587131791005</v>
      </c>
      <c r="AK11" s="333">
        <v>0.85732350108084709</v>
      </c>
      <c r="AL11" s="333">
        <v>0.94578576813808302</v>
      </c>
      <c r="AM11" s="333">
        <v>0.91900791546669314</v>
      </c>
      <c r="AN11" s="333">
        <v>1.1153668804862944</v>
      </c>
      <c r="AO11" s="333">
        <v>1.1303667792301313</v>
      </c>
      <c r="AP11" s="333">
        <v>1.0029709948487611</v>
      </c>
      <c r="AQ11" s="333">
        <v>0.88392968893631074</v>
      </c>
      <c r="AR11" s="333">
        <v>0.87767813180447551</v>
      </c>
      <c r="AS11" s="333">
        <v>0.81343366069936229</v>
      </c>
      <c r="AT11" s="333">
        <v>0.84699100575402209</v>
      </c>
      <c r="AU11" s="333">
        <v>0.82204620284816987</v>
      </c>
      <c r="AV11" s="333">
        <v>0.84991436586805602</v>
      </c>
      <c r="AW11" s="333">
        <v>0.90611535974630175</v>
      </c>
      <c r="AX11" s="333">
        <v>0.87674904181771485</v>
      </c>
      <c r="AY11" s="333">
        <v>0.87910467778596513</v>
      </c>
      <c r="AZ11" s="333">
        <v>0.97622062957985378</v>
      </c>
      <c r="BA11" s="333">
        <v>0.82672381779191029</v>
      </c>
      <c r="BB11" s="333">
        <v>0.83043392869440302</v>
      </c>
      <c r="BC11" s="333">
        <v>0.77810176159487021</v>
      </c>
      <c r="BD11" s="333">
        <v>0.72023312840111375</v>
      </c>
      <c r="BE11" s="333">
        <v>0.74929383354976653</v>
      </c>
      <c r="BF11" s="333">
        <v>0.7465801895394355</v>
      </c>
      <c r="BG11" s="333">
        <v>0.83010016863838387</v>
      </c>
      <c r="BH11" s="333">
        <v>0.84603782538696481</v>
      </c>
      <c r="BI11" s="333">
        <v>0.77738373293054308</v>
      </c>
      <c r="BJ11" s="333">
        <v>0.74360114929784238</v>
      </c>
      <c r="BK11" s="333">
        <v>0.7647266508198387</v>
      </c>
      <c r="BL11" s="333">
        <v>0.69537033190565201</v>
      </c>
      <c r="BM11" s="333">
        <v>0.7959037039296174</v>
      </c>
      <c r="BN11" s="333">
        <v>0.86758378484539678</v>
      </c>
      <c r="BO11" s="333">
        <v>0.87761000410246437</v>
      </c>
      <c r="BP11" s="333">
        <v>0.875394790001635</v>
      </c>
      <c r="BQ11" s="333">
        <v>0.85177592202692687</v>
      </c>
      <c r="BR11" s="333">
        <v>0.79700016956753361</v>
      </c>
      <c r="BS11" s="333">
        <v>0.74579339517899645</v>
      </c>
      <c r="BT11" s="333">
        <v>0.78518911475585629</v>
      </c>
      <c r="BU11" s="333">
        <v>0.86501219626869652</v>
      </c>
      <c r="BV11" s="333">
        <v>0.93247827565253838</v>
      </c>
      <c r="BW11" s="333">
        <v>0.91644098758757198</v>
      </c>
      <c r="BX11" s="333">
        <v>0.90707138225815853</v>
      </c>
      <c r="BY11" s="333">
        <v>0.80049940905551442</v>
      </c>
      <c r="BZ11" s="333">
        <v>0.65455782624117487</v>
      </c>
      <c r="CA11" s="333">
        <v>0.77260501517558577</v>
      </c>
      <c r="CB11" s="333">
        <v>0.78182535352055282</v>
      </c>
      <c r="CC11" s="333">
        <v>0.84196399004561862</v>
      </c>
      <c r="CD11" s="333">
        <v>0.79471380630517308</v>
      </c>
      <c r="CE11" s="333">
        <v>0.74492689404552948</v>
      </c>
      <c r="CF11" s="333">
        <v>0.62552889646275944</v>
      </c>
      <c r="CG11" s="333">
        <v>0.71116199462934448</v>
      </c>
      <c r="CH11" s="333">
        <v>0.83345718979512817</v>
      </c>
      <c r="CI11" s="333">
        <v>0.81590854907748067</v>
      </c>
      <c r="CJ11" s="333">
        <v>0.79650170304223444</v>
      </c>
      <c r="CK11" s="333">
        <v>0.75911693687874382</v>
      </c>
      <c r="CL11" s="333">
        <v>0.73959633343807551</v>
      </c>
      <c r="CM11" s="333">
        <v>0.81530144499018731</v>
      </c>
      <c r="CN11" s="333">
        <v>0.74338737153346002</v>
      </c>
      <c r="CO11" s="333">
        <v>0.75064183289765185</v>
      </c>
      <c r="CP11" s="333">
        <v>0.83787349951300716</v>
      </c>
      <c r="CQ11" s="333">
        <v>0.80215538776873774</v>
      </c>
      <c r="CR11" s="333">
        <v>0.80722599395331074</v>
      </c>
      <c r="CS11" s="333">
        <v>0.79087296405088015</v>
      </c>
      <c r="CT11" s="333">
        <v>0.69729519981252464</v>
      </c>
      <c r="CU11" s="333">
        <v>0.63368388240433837</v>
      </c>
      <c r="CV11" s="333">
        <v>0.79079749660227183</v>
      </c>
      <c r="CW11" s="333">
        <v>0.79771311033872705</v>
      </c>
      <c r="CX11" s="333">
        <v>0.80496151958810724</v>
      </c>
      <c r="CY11" s="333">
        <v>0.7452765230060957</v>
      </c>
      <c r="CZ11" s="333">
        <v>0.81707191755443487</v>
      </c>
      <c r="DA11" s="333">
        <v>0.75034236060855852</v>
      </c>
      <c r="DB11" s="333">
        <v>0.63817004351768303</v>
      </c>
      <c r="DC11" s="333">
        <v>0.71624519901799788</v>
      </c>
      <c r="DD11" s="333">
        <v>0.75611841511106737</v>
      </c>
      <c r="DE11" s="333">
        <v>0.74475932199603778</v>
      </c>
      <c r="DF11" s="333">
        <v>0.75524742452985372</v>
      </c>
      <c r="DG11" s="333">
        <v>0.78774335812518093</v>
      </c>
      <c r="DH11" s="333">
        <v>0.6812702668811198</v>
      </c>
      <c r="DI11" s="333">
        <v>0.58493123723634521</v>
      </c>
      <c r="DJ11" s="333">
        <v>0.7120268630031249</v>
      </c>
      <c r="DK11" s="333">
        <v>0.70975863686647567</v>
      </c>
      <c r="DL11" s="333">
        <v>0.71637392139313105</v>
      </c>
      <c r="DM11" s="333">
        <v>0.71793579150296882</v>
      </c>
      <c r="DN11" s="333">
        <v>0.66258952834502804</v>
      </c>
      <c r="DO11" s="333">
        <v>0.65965429648680485</v>
      </c>
      <c r="DP11" s="333">
        <v>0.68064017712558678</v>
      </c>
      <c r="DQ11" s="333">
        <v>0.66765125644336176</v>
      </c>
      <c r="DR11" s="333">
        <v>0.6894913810502199</v>
      </c>
      <c r="DS11" s="333">
        <v>0.59723922251071204</v>
      </c>
      <c r="DT11" s="333">
        <v>0.61206885413653422</v>
      </c>
      <c r="DU11" s="333">
        <v>0.69665378313239568</v>
      </c>
      <c r="DV11" s="333">
        <v>0.60030676042686704</v>
      </c>
      <c r="DW11" s="333">
        <v>0.61744646766981803</v>
      </c>
      <c r="DX11" s="333">
        <v>0.67511684490958401</v>
      </c>
      <c r="DY11" s="333">
        <v>0.72309571284327612</v>
      </c>
      <c r="DZ11" s="333">
        <v>0.68219329479621316</v>
      </c>
      <c r="EA11" s="333">
        <v>0.61498370749980313</v>
      </c>
      <c r="EB11" s="333">
        <v>0.69746672960413292</v>
      </c>
      <c r="EC11" s="333">
        <v>0.62232675019127515</v>
      </c>
      <c r="ED11" s="333">
        <v>0.56138512762459092</v>
      </c>
      <c r="EE11" s="333">
        <v>0.67532135697705586</v>
      </c>
      <c r="EF11" s="333">
        <v>0.66206017200582845</v>
      </c>
      <c r="EG11" s="333">
        <v>0.66351601115627756</v>
      </c>
      <c r="EH11" s="333">
        <v>0.65384251580607211</v>
      </c>
      <c r="EI11" s="333">
        <v>0.66726487458384753</v>
      </c>
      <c r="EJ11" s="333">
        <v>0.59442134668638313</v>
      </c>
      <c r="EK11" s="333">
        <v>0.61505506177585645</v>
      </c>
      <c r="EL11" s="333">
        <v>0.69529779147375503</v>
      </c>
      <c r="EM11" s="333">
        <v>0.76477924702730449</v>
      </c>
      <c r="EN11" s="333">
        <v>0.71460914502823825</v>
      </c>
      <c r="EO11" s="333">
        <v>0.66761842849700714</v>
      </c>
      <c r="EP11" s="333">
        <v>0.65100713500151997</v>
      </c>
      <c r="EQ11" s="333">
        <v>0.64290587360889195</v>
      </c>
      <c r="ER11" s="333">
        <v>0.60461755952210317</v>
      </c>
      <c r="ES11" s="333">
        <v>0.67459744894506646</v>
      </c>
      <c r="ET11" s="333">
        <v>0.70638203482327755</v>
      </c>
      <c r="EU11" s="333">
        <v>0.64103715753477186</v>
      </c>
      <c r="EV11" s="333">
        <v>0.68082315009128813</v>
      </c>
      <c r="EW11" s="333">
        <v>0.67555354094381259</v>
      </c>
      <c r="EX11" s="333">
        <v>0.64851383082183378</v>
      </c>
      <c r="EY11" s="333">
        <v>0.62819007910263824</v>
      </c>
      <c r="EZ11" s="333">
        <v>0.74478847324502639</v>
      </c>
      <c r="FA11" s="333">
        <v>0.68805945327784068</v>
      </c>
      <c r="FB11" s="333">
        <v>0.69676904641906023</v>
      </c>
      <c r="FC11" s="333">
        <v>0.74791022018200737</v>
      </c>
      <c r="FD11" s="333">
        <v>0.69933272873799912</v>
      </c>
      <c r="FE11" s="333">
        <v>0.69215410254472731</v>
      </c>
      <c r="FF11" s="333">
        <v>0.67094782820975252</v>
      </c>
      <c r="FG11" s="333">
        <v>0.7030247216685177</v>
      </c>
      <c r="FH11" s="333">
        <v>0.72699271622899908</v>
      </c>
      <c r="FI11" s="333">
        <v>0.69527740123837745</v>
      </c>
      <c r="FJ11" s="333">
        <v>0.81999072196219003</v>
      </c>
      <c r="FK11" s="333">
        <v>0.82802081241982395</v>
      </c>
      <c r="FL11" s="333">
        <v>0.71193808041267692</v>
      </c>
      <c r="FM11" s="333">
        <v>0.73879734328444779</v>
      </c>
      <c r="FN11" s="333">
        <v>0.72355330606732193</v>
      </c>
      <c r="FO11" s="333">
        <v>0.7494593678925181</v>
      </c>
      <c r="FP11" s="333">
        <v>0.73202906751663677</v>
      </c>
      <c r="FQ11" s="333">
        <v>0.71821522527152892</v>
      </c>
      <c r="FR11" s="333">
        <v>0.72165223225346387</v>
      </c>
      <c r="FS11" s="333">
        <v>0.65794986193755589</v>
      </c>
      <c r="FT11" s="333">
        <v>0.69525488014944725</v>
      </c>
      <c r="FU11" s="333">
        <v>0.86482743522913197</v>
      </c>
      <c r="FV11" s="333">
        <v>0.85580691902357509</v>
      </c>
      <c r="FW11" s="333">
        <v>0.82023030238039774</v>
      </c>
      <c r="FX11" s="333">
        <v>0.81999988849083805</v>
      </c>
      <c r="FY11" s="333">
        <v>0.91638843411602644</v>
      </c>
      <c r="FZ11" s="333">
        <v>0.75854861739766477</v>
      </c>
      <c r="GA11" s="333">
        <v>0.74369006253160108</v>
      </c>
      <c r="GB11" s="333">
        <v>0.81619054159240223</v>
      </c>
      <c r="GC11" s="333">
        <v>0.9400702153222158</v>
      </c>
      <c r="GD11" s="333">
        <v>1.0647583472537625</v>
      </c>
      <c r="GE11" s="333">
        <v>1.0232749988157523</v>
      </c>
      <c r="GF11" s="333">
        <v>1.0968831297726418</v>
      </c>
      <c r="GG11" s="333">
        <v>1.0939979851133868</v>
      </c>
      <c r="GH11" s="333">
        <v>1.1809507732776978</v>
      </c>
      <c r="GI11" s="333">
        <v>0.81530712469522437</v>
      </c>
      <c r="GJ11" s="333">
        <v>1.0067863016955763</v>
      </c>
      <c r="GK11" s="333">
        <v>1.1324687421708008</v>
      </c>
      <c r="GL11" s="333">
        <v>1.0481144584439459</v>
      </c>
      <c r="GM11" s="333">
        <v>0.98711711941551872</v>
      </c>
      <c r="GN11" s="333">
        <v>1.1755915104377848</v>
      </c>
      <c r="GO11" s="333">
        <v>1.1398519597498602</v>
      </c>
      <c r="GP11" s="333">
        <v>0.87511354913481054</v>
      </c>
      <c r="GQ11" s="333">
        <v>0.82747453694176765</v>
      </c>
      <c r="GR11" s="333">
        <v>0.91613462665860645</v>
      </c>
      <c r="GS11" s="333">
        <v>1.0619377122415978</v>
      </c>
      <c r="GT11" s="333">
        <v>1.0932903234721751</v>
      </c>
      <c r="GU11" s="333">
        <v>0.9839634720849475</v>
      </c>
      <c r="GV11" s="333">
        <v>1.0246514338531645</v>
      </c>
      <c r="GW11" s="333">
        <v>0.98411559472530974</v>
      </c>
      <c r="GX11" s="333">
        <v>0.99899117277247518</v>
      </c>
      <c r="GY11" s="333">
        <v>1.240882929812225</v>
      </c>
      <c r="GZ11" s="333">
        <v>1.169442214434919</v>
      </c>
      <c r="HA11" s="333">
        <v>1.0093347164783537</v>
      </c>
      <c r="HB11" s="333">
        <v>1.4414256827235088</v>
      </c>
      <c r="HC11" s="333">
        <v>1.5538865967872999</v>
      </c>
      <c r="HD11" s="333">
        <v>1.3379799865640216</v>
      </c>
      <c r="HE11" s="333">
        <v>1.0209504164987804</v>
      </c>
      <c r="HF11" s="333">
        <v>0.84504524952609084</v>
      </c>
      <c r="HG11" s="333">
        <v>0.90074613546807436</v>
      </c>
      <c r="HH11" s="333">
        <v>0.8912448493837738</v>
      </c>
      <c r="HI11" s="333">
        <v>0.93127173727385504</v>
      </c>
      <c r="HJ11" s="333">
        <v>1.0012175531164569</v>
      </c>
      <c r="HK11" s="333">
        <v>1.1227704191965788</v>
      </c>
      <c r="HL11" s="333">
        <v>1.2566148835908548</v>
      </c>
      <c r="HM11" s="333">
        <v>1.2609008383236711</v>
      </c>
      <c r="HN11" s="333">
        <v>1.1199560035258094</v>
      </c>
      <c r="HO11" s="333">
        <v>1.1248315246144531</v>
      </c>
      <c r="HP11" s="333">
        <v>1.1937104022580156</v>
      </c>
      <c r="HQ11" s="333">
        <v>1.1531259939834078</v>
      </c>
      <c r="HR11" s="333">
        <v>1.092129652535885</v>
      </c>
      <c r="HS11" s="333">
        <v>1.0759623278516701</v>
      </c>
      <c r="HT11" s="333">
        <v>1.1238815619509028</v>
      </c>
      <c r="HU11" s="333">
        <v>1.0541616714669884</v>
      </c>
      <c r="HV11" s="333">
        <v>1.0610110094373537</v>
      </c>
      <c r="HW11" s="333">
        <v>0.96965887749097901</v>
      </c>
      <c r="HX11" s="333">
        <v>0.82000522886157212</v>
      </c>
      <c r="HY11" s="333">
        <v>0.83704546798449697</v>
      </c>
      <c r="HZ11" s="333">
        <v>1.1184077770601422</v>
      </c>
      <c r="IA11" s="333">
        <v>1.0683197998668887</v>
      </c>
      <c r="IB11" s="333">
        <v>0.96361548402002317</v>
      </c>
      <c r="IC11" s="333">
        <v>0.97030744469523422</v>
      </c>
      <c r="ID11" s="333">
        <v>1.088400215257596</v>
      </c>
      <c r="IE11" s="333">
        <v>1.1528903107560649</v>
      </c>
      <c r="IF11" s="333">
        <v>1.1711702602641436</v>
      </c>
      <c r="IG11" s="333">
        <v>1.147124294027954</v>
      </c>
      <c r="IH11" s="333">
        <v>1.2366380228476133</v>
      </c>
      <c r="II11" s="333">
        <v>1.2958998676330049</v>
      </c>
      <c r="IJ11" s="333">
        <v>1.1058679252178918</v>
      </c>
      <c r="IK11" s="333">
        <v>0.82307650039340496</v>
      </c>
      <c r="IL11" s="333">
        <v>0.78865646105331422</v>
      </c>
      <c r="IM11" s="333">
        <v>0.78380234421908301</v>
      </c>
      <c r="IN11" s="333">
        <v>0.78585918144688482</v>
      </c>
      <c r="IO11" s="333">
        <v>0.7990683455905162</v>
      </c>
      <c r="IP11" s="333">
        <v>0.85979770125803823</v>
      </c>
      <c r="IQ11" s="333">
        <v>0.81735262586576174</v>
      </c>
      <c r="IR11" s="333">
        <v>0.94304179215308037</v>
      </c>
      <c r="IS11" s="333">
        <v>0.84201412836662048</v>
      </c>
      <c r="IT11" s="333">
        <v>0.88770188847648446</v>
      </c>
      <c r="IU11" s="333">
        <v>0.94125410686324973</v>
      </c>
      <c r="IV11" s="333">
        <v>1.0048205766035159</v>
      </c>
      <c r="IW11" s="333">
        <v>0.97941709845432356</v>
      </c>
      <c r="IX11" s="333">
        <v>0.89239288670402817</v>
      </c>
      <c r="IY11" s="333">
        <v>0.81781716507740898</v>
      </c>
      <c r="IZ11" s="333">
        <v>0.7573270091940173</v>
      </c>
      <c r="JA11" s="333">
        <v>0.88213091946978817</v>
      </c>
      <c r="JB11" s="333">
        <v>0.89926056925723874</v>
      </c>
      <c r="JC11" s="333">
        <v>1.0273628119495164</v>
      </c>
      <c r="JD11" s="333">
        <v>1.1658431695670275</v>
      </c>
      <c r="JE11" s="333">
        <v>0.86579564382212992</v>
      </c>
      <c r="JF11" s="333">
        <v>0.78359589777873806</v>
      </c>
      <c r="JG11" s="333">
        <v>0.87302853258478719</v>
      </c>
      <c r="JH11" s="333">
        <v>0.94415148543464622</v>
      </c>
      <c r="JI11" s="333">
        <v>0.81749494595316796</v>
      </c>
      <c r="JJ11" s="333">
        <v>0.8096650041528195</v>
      </c>
      <c r="JK11" s="333">
        <v>0.76317045556834817</v>
      </c>
      <c r="JL11" s="333">
        <v>0.74111636336253883</v>
      </c>
      <c r="JM11" s="333">
        <v>0.71209841947998875</v>
      </c>
      <c r="JN11" s="333">
        <v>0.7464404989409763</v>
      </c>
      <c r="JO11" s="333">
        <v>1.0333436111413703</v>
      </c>
      <c r="JP11" s="333">
        <v>0.93623114222302317</v>
      </c>
      <c r="JQ11" s="333">
        <v>0.79070704803835556</v>
      </c>
      <c r="JR11" s="333">
        <v>0.83218894865663717</v>
      </c>
      <c r="JS11" s="333">
        <v>0.7912423089591254</v>
      </c>
      <c r="JT11" s="333">
        <v>0.77495865220488491</v>
      </c>
      <c r="JU11" s="333">
        <v>0.85255892568884628</v>
      </c>
      <c r="JV11" s="333">
        <v>0.74845387993610324</v>
      </c>
      <c r="JW11" s="333">
        <v>0.74832908776133278</v>
      </c>
      <c r="JX11" s="333">
        <v>0.96551945779044901</v>
      </c>
      <c r="JY11" s="333">
        <v>0.83564922868545022</v>
      </c>
      <c r="JZ11" s="333">
        <v>0.79189793190142554</v>
      </c>
      <c r="KA11" s="333">
        <v>0.71771368652098555</v>
      </c>
      <c r="KB11" s="333">
        <v>0.63120103887542511</v>
      </c>
      <c r="KC11" s="333">
        <v>0.85270561401797951</v>
      </c>
      <c r="KD11" s="333">
        <v>0.77970614166470797</v>
      </c>
      <c r="KE11" s="333">
        <v>0.677763952876554</v>
      </c>
      <c r="KF11" s="333">
        <v>0.68361412265609489</v>
      </c>
      <c r="KG11" s="333">
        <v>0.72950212494400613</v>
      </c>
      <c r="KH11" s="333">
        <v>0.67026080638913133</v>
      </c>
      <c r="KI11" s="333">
        <v>0.63290462258393643</v>
      </c>
      <c r="KJ11" s="333">
        <v>0.66610902561288088</v>
      </c>
      <c r="KK11" s="333">
        <v>0.72624269376560757</v>
      </c>
      <c r="KL11" s="333">
        <v>0.76979028563808005</v>
      </c>
      <c r="KM11" s="333">
        <v>0.69972847748966949</v>
      </c>
      <c r="KN11" s="333">
        <v>0.72228079135436141</v>
      </c>
      <c r="KO11" s="333">
        <v>0.68926576560423003</v>
      </c>
      <c r="KP11" s="333">
        <v>0.64156549244419236</v>
      </c>
      <c r="KQ11" s="333">
        <v>0.74705180363717949</v>
      </c>
      <c r="KR11" s="333">
        <v>0.72411688544073771</v>
      </c>
      <c r="KS11" s="333">
        <v>0.72224257508909429</v>
      </c>
      <c r="KT11" s="333">
        <v>0.7366799366431066</v>
      </c>
      <c r="KU11" s="333">
        <v>0.80021719787664047</v>
      </c>
      <c r="KV11" s="333">
        <v>0.64519009327092491</v>
      </c>
      <c r="KW11" s="333">
        <v>0.59878169996792174</v>
      </c>
      <c r="KX11" s="333">
        <v>0.6976192397824198</v>
      </c>
      <c r="KY11" s="333">
        <v>0.75614667940735392</v>
      </c>
      <c r="KZ11" s="333">
        <v>0.68419051534411612</v>
      </c>
      <c r="LA11" s="333">
        <v>0.7148184252611155</v>
      </c>
      <c r="LB11" s="333">
        <v>0.70177847197896359</v>
      </c>
      <c r="LC11" s="333">
        <v>0.73387885562585009</v>
      </c>
      <c r="LD11" s="333">
        <v>0.77035281743880257</v>
      </c>
      <c r="LE11" s="333">
        <v>0.75328514982098571</v>
      </c>
      <c r="LF11" s="333">
        <v>0.69309170045260315</v>
      </c>
      <c r="LG11" s="333">
        <v>0.73320429883307547</v>
      </c>
      <c r="LH11" s="333">
        <v>0.77954300252866593</v>
      </c>
      <c r="LI11" s="333">
        <v>0.75356467230125901</v>
      </c>
      <c r="LJ11" s="333">
        <v>0.79379340901753315</v>
      </c>
      <c r="LK11" s="333">
        <v>0.75526104947437123</v>
      </c>
      <c r="LL11" s="333">
        <v>0.70234537168390676</v>
      </c>
      <c r="LM11" s="333">
        <v>0.69348535815185053</v>
      </c>
      <c r="LN11" s="333">
        <v>0.84411539410572012</v>
      </c>
      <c r="LO11" s="333">
        <v>0.85130769599533218</v>
      </c>
      <c r="LP11" s="333">
        <v>0.82312849824141521</v>
      </c>
      <c r="LQ11" s="333">
        <v>0.7409168096848654</v>
      </c>
      <c r="LR11" s="333">
        <v>0.72744698358499504</v>
      </c>
      <c r="LS11" s="333">
        <v>0.77848668526570797</v>
      </c>
      <c r="LT11" s="333">
        <v>0.69860273809210993</v>
      </c>
      <c r="LU11" s="333">
        <v>0.73667283991555554</v>
      </c>
      <c r="LV11" s="333">
        <v>0.79678430586175186</v>
      </c>
      <c r="LW11" s="333">
        <v>0.69920300596205553</v>
      </c>
      <c r="LX11" s="333">
        <v>0.72423400656206949</v>
      </c>
      <c r="LY11" s="333">
        <v>0.64680789288611629</v>
      </c>
      <c r="LZ11" s="333">
        <v>0.80675041384471746</v>
      </c>
      <c r="MA11" s="333">
        <v>0.76652698239735195</v>
      </c>
      <c r="MB11" s="333">
        <v>0.74690318251215237</v>
      </c>
      <c r="MC11" s="333">
        <v>0.70899689254248843</v>
      </c>
      <c r="MD11" s="333">
        <v>0.76702687583760976</v>
      </c>
      <c r="ME11" s="333">
        <v>0.74375329427162307</v>
      </c>
      <c r="MF11" s="333">
        <v>0.708844719404778</v>
      </c>
      <c r="MG11" s="333">
        <v>0.73965054073040604</v>
      </c>
      <c r="MH11" s="333">
        <v>0.83329886650233309</v>
      </c>
      <c r="MI11" s="333">
        <v>0.7732886875004501</v>
      </c>
      <c r="MJ11" s="333">
        <v>0.7928286875847923</v>
      </c>
      <c r="MK11" s="333">
        <v>0.81587660905005055</v>
      </c>
      <c r="ML11" s="333">
        <v>0.78953444631860081</v>
      </c>
      <c r="MM11" s="333">
        <v>0.88511236931276349</v>
      </c>
      <c r="MN11" s="333">
        <v>0.80179387704044702</v>
      </c>
      <c r="MO11" s="333">
        <v>0.69772831033217397</v>
      </c>
      <c r="MP11" s="333">
        <v>0.80787350838766547</v>
      </c>
      <c r="MQ11" s="333">
        <v>0.81171421905807717</v>
      </c>
      <c r="MR11" s="333">
        <v>0.80072224967559325</v>
      </c>
      <c r="MS11" s="333">
        <v>0.6927891312756902</v>
      </c>
      <c r="MT11" s="333">
        <v>0.69438599447596716</v>
      </c>
      <c r="MU11" s="333">
        <v>0.90453682738785779</v>
      </c>
      <c r="MV11" s="333">
        <v>0.85529997399317792</v>
      </c>
      <c r="MW11" s="333">
        <v>0.79420422332937979</v>
      </c>
      <c r="MX11" s="333">
        <v>0.93997217063302485</v>
      </c>
      <c r="MY11" s="333">
        <v>0.91330364440761025</v>
      </c>
      <c r="MZ11" s="333">
        <v>0.85373748360885005</v>
      </c>
      <c r="NA11" s="333">
        <v>0.80496274972844051</v>
      </c>
      <c r="NB11" s="333">
        <v>0.79923385438796302</v>
      </c>
      <c r="NC11" s="333">
        <v>0.75055957620197644</v>
      </c>
      <c r="ND11" s="333">
        <v>0.8428448054821408</v>
      </c>
      <c r="NE11" s="333">
        <v>0.76934730249811067</v>
      </c>
      <c r="NF11" s="333">
        <v>0.72199390837737376</v>
      </c>
      <c r="NG11" s="333">
        <v>0.69579132884680206</v>
      </c>
      <c r="NH11" s="333">
        <v>0.72904248251738091</v>
      </c>
      <c r="NI11" s="333">
        <v>0.70448618759616488</v>
      </c>
      <c r="NJ11" s="333">
        <v>0.74299871958563213</v>
      </c>
    </row>
    <row r="12" spans="1:374" x14ac:dyDescent="0.25">
      <c r="A12" s="314">
        <v>43678</v>
      </c>
      <c r="B12" s="314">
        <v>43708</v>
      </c>
      <c r="D12" s="179" t="s">
        <v>84</v>
      </c>
      <c r="E12" s="336">
        <f t="shared" si="0"/>
        <v>1106.0931231584168</v>
      </c>
      <c r="I12" s="322" t="s">
        <v>188</v>
      </c>
      <c r="J12" s="333">
        <v>0.68374823757268199</v>
      </c>
      <c r="K12" s="333">
        <v>0.79623827018485938</v>
      </c>
      <c r="L12" s="333">
        <v>0.74735715349252818</v>
      </c>
      <c r="M12" s="333">
        <v>0.81554705984475617</v>
      </c>
      <c r="N12" s="333">
        <v>0.76985127028919931</v>
      </c>
      <c r="O12" s="333">
        <v>0.7792505944314867</v>
      </c>
      <c r="P12" s="333">
        <v>0.85839682116812732</v>
      </c>
      <c r="Q12" s="333">
        <v>0.85037837807154515</v>
      </c>
      <c r="R12" s="333">
        <v>0.75410406708617439</v>
      </c>
      <c r="S12" s="333">
        <v>0.8524843225061346</v>
      </c>
      <c r="T12" s="333">
        <v>0.92898669798504396</v>
      </c>
      <c r="U12" s="333">
        <v>0.94837219418048158</v>
      </c>
      <c r="V12" s="333">
        <v>0.86404242652604291</v>
      </c>
      <c r="W12" s="333">
        <v>0.83445005511743486</v>
      </c>
      <c r="X12" s="333">
        <v>0.86865641324181109</v>
      </c>
      <c r="Y12" s="333">
        <v>0.89554949626609359</v>
      </c>
      <c r="Z12" s="333">
        <v>0.85813818967619859</v>
      </c>
      <c r="AA12" s="333">
        <v>0.81551642638707889</v>
      </c>
      <c r="AB12" s="333">
        <v>0.87490744643571949</v>
      </c>
      <c r="AC12" s="333">
        <v>0.81435030194484881</v>
      </c>
      <c r="AD12" s="333">
        <v>1.0260372008407617</v>
      </c>
      <c r="AE12" s="333">
        <v>1.0219681652081372</v>
      </c>
      <c r="AF12" s="333">
        <v>0.87772973192594683</v>
      </c>
      <c r="AG12" s="333">
        <v>0.77993422541282864</v>
      </c>
      <c r="AH12" s="333">
        <v>0.83020876392587861</v>
      </c>
      <c r="AI12" s="333">
        <v>0.93501713291012878</v>
      </c>
      <c r="AJ12" s="333">
        <v>0.87069056891684316</v>
      </c>
      <c r="AK12" s="333">
        <v>0.81767963280680411</v>
      </c>
      <c r="AL12" s="333">
        <v>0.86727427503790877</v>
      </c>
      <c r="AM12" s="333">
        <v>0.90968949535005317</v>
      </c>
      <c r="AN12" s="333">
        <v>1.051090307055693</v>
      </c>
      <c r="AO12" s="333">
        <v>1.040200974748279</v>
      </c>
      <c r="AP12" s="333">
        <v>1.0499752753599718</v>
      </c>
      <c r="AQ12" s="333">
        <v>0.93280348234935073</v>
      </c>
      <c r="AR12" s="333">
        <v>0.81133832110437809</v>
      </c>
      <c r="AS12" s="333">
        <v>0.75977606243899487</v>
      </c>
      <c r="AT12" s="333">
        <v>0.74373864088955421</v>
      </c>
      <c r="AU12" s="333">
        <v>0.79486135559433246</v>
      </c>
      <c r="AV12" s="333">
        <v>0.79333536159722484</v>
      </c>
      <c r="AW12" s="333">
        <v>0.95403748815885026</v>
      </c>
      <c r="AX12" s="333">
        <v>0.890788379902135</v>
      </c>
      <c r="AY12" s="333">
        <v>0.86348840521611503</v>
      </c>
      <c r="AZ12" s="333">
        <v>0.95744422164366594</v>
      </c>
      <c r="BA12" s="333">
        <v>0.79136420487413506</v>
      </c>
      <c r="BB12" s="333">
        <v>0.78250496924291013</v>
      </c>
      <c r="BC12" s="333">
        <v>0.78788574584660942</v>
      </c>
      <c r="BD12" s="333">
        <v>0.80227864720187614</v>
      </c>
      <c r="BE12" s="333">
        <v>0.78343363181998016</v>
      </c>
      <c r="BF12" s="333">
        <v>0.83819621536914213</v>
      </c>
      <c r="BG12" s="333">
        <v>0.84993682449499885</v>
      </c>
      <c r="BH12" s="333">
        <v>0.83952345822019059</v>
      </c>
      <c r="BI12" s="333">
        <v>0.79762615560624772</v>
      </c>
      <c r="BJ12" s="333">
        <v>0.76140445736622708</v>
      </c>
      <c r="BK12" s="333">
        <v>0.79976225549577984</v>
      </c>
      <c r="BL12" s="333">
        <v>0.81645935038616801</v>
      </c>
      <c r="BM12" s="333">
        <v>0.78664064029224789</v>
      </c>
      <c r="BN12" s="333">
        <v>0.80629412566507508</v>
      </c>
      <c r="BO12" s="333">
        <v>0.81875182532742363</v>
      </c>
      <c r="BP12" s="333">
        <v>0.74727723972038851</v>
      </c>
      <c r="BQ12" s="333">
        <v>0.81972695738329282</v>
      </c>
      <c r="BR12" s="333">
        <v>0.85827670903316977</v>
      </c>
      <c r="BS12" s="333">
        <v>0.79338894382735292</v>
      </c>
      <c r="BT12" s="333">
        <v>0.79602936470872254</v>
      </c>
      <c r="BU12" s="333">
        <v>0.8924416884132349</v>
      </c>
      <c r="BV12" s="333">
        <v>0.8572251228991552</v>
      </c>
      <c r="BW12" s="333">
        <v>0.874087505670469</v>
      </c>
      <c r="BX12" s="333">
        <v>0.84117676814294107</v>
      </c>
      <c r="BY12" s="333">
        <v>0.76708788965991803</v>
      </c>
      <c r="BZ12" s="333">
        <v>0.72170458917881941</v>
      </c>
      <c r="CA12" s="333">
        <v>0.719712424983875</v>
      </c>
      <c r="CB12" s="333">
        <v>0.73950918574102686</v>
      </c>
      <c r="CC12" s="333">
        <v>0.81581235397668705</v>
      </c>
      <c r="CD12" s="333">
        <v>0.76792859152231852</v>
      </c>
      <c r="CE12" s="333">
        <v>0.69420579120130321</v>
      </c>
      <c r="CF12" s="333">
        <v>0.71828115508769619</v>
      </c>
      <c r="CG12" s="333">
        <v>0.75611547776245502</v>
      </c>
      <c r="CH12" s="333">
        <v>0.7848273745914206</v>
      </c>
      <c r="CI12" s="333">
        <v>0.76711626750302431</v>
      </c>
      <c r="CJ12" s="333">
        <v>0.74361472289776898</v>
      </c>
      <c r="CK12" s="333">
        <v>0.80090177783429506</v>
      </c>
      <c r="CL12" s="333">
        <v>0.78008040949484625</v>
      </c>
      <c r="CM12" s="333">
        <v>0.83478494560800609</v>
      </c>
      <c r="CN12" s="333">
        <v>0.75907990841036133</v>
      </c>
      <c r="CO12" s="333">
        <v>0.73914785551613893</v>
      </c>
      <c r="CP12" s="333">
        <v>0.82803598358657349</v>
      </c>
      <c r="CQ12" s="333">
        <v>0.75654426696796129</v>
      </c>
      <c r="CR12" s="333">
        <v>0.74176808699139651</v>
      </c>
      <c r="CS12" s="333">
        <v>0.75528310543243649</v>
      </c>
      <c r="CT12" s="333">
        <v>0.75548507184344971</v>
      </c>
      <c r="CU12" s="333">
        <v>0.69618280352629291</v>
      </c>
      <c r="CV12" s="333">
        <v>0.75188113604703555</v>
      </c>
      <c r="CW12" s="333">
        <v>0.76953206604874613</v>
      </c>
      <c r="CX12" s="333">
        <v>0.73501126088091262</v>
      </c>
      <c r="CY12" s="333">
        <v>0.74004610667641901</v>
      </c>
      <c r="CZ12" s="333">
        <v>0.73318553421100641</v>
      </c>
      <c r="DA12" s="333">
        <v>0.79806630632494069</v>
      </c>
      <c r="DB12" s="333">
        <v>0.72512204262718261</v>
      </c>
      <c r="DC12" s="333">
        <v>0.68817564620575589</v>
      </c>
      <c r="DD12" s="333">
        <v>0.71503690203934311</v>
      </c>
      <c r="DE12" s="333">
        <v>0.72461533549963986</v>
      </c>
      <c r="DF12" s="333">
        <v>0.76056528405486901</v>
      </c>
      <c r="DG12" s="333">
        <v>0.78697226049643931</v>
      </c>
      <c r="DH12" s="333">
        <v>0.7279324598258925</v>
      </c>
      <c r="DI12" s="333">
        <v>0.6926527299621148</v>
      </c>
      <c r="DJ12" s="333">
        <v>0.67659600758007887</v>
      </c>
      <c r="DK12" s="333">
        <v>0.66403886511074939</v>
      </c>
      <c r="DL12" s="333">
        <v>0.66649535185503339</v>
      </c>
      <c r="DM12" s="333">
        <v>0.76218323453764725</v>
      </c>
      <c r="DN12" s="333">
        <v>0.71114515867818939</v>
      </c>
      <c r="DO12" s="333">
        <v>0.78295841442279213</v>
      </c>
      <c r="DP12" s="333">
        <v>0.78313773884387938</v>
      </c>
      <c r="DQ12" s="333">
        <v>0.63443535009881236</v>
      </c>
      <c r="DR12" s="333">
        <v>0.70609372106346391</v>
      </c>
      <c r="DS12" s="333">
        <v>0.66817252796269977</v>
      </c>
      <c r="DT12" s="333">
        <v>0.67487542216273921</v>
      </c>
      <c r="DU12" s="333">
        <v>0.73273846426002365</v>
      </c>
      <c r="DV12" s="333">
        <v>0.69272334315366069</v>
      </c>
      <c r="DW12" s="333">
        <v>0.69818087697999187</v>
      </c>
      <c r="DX12" s="333">
        <v>0.6426628151931898</v>
      </c>
      <c r="DY12" s="333">
        <v>0.70844661147644483</v>
      </c>
      <c r="DZ12" s="333">
        <v>0.68188305753410539</v>
      </c>
      <c r="EA12" s="333">
        <v>0.63053145696138391</v>
      </c>
      <c r="EB12" s="333">
        <v>0.73602854998737788</v>
      </c>
      <c r="EC12" s="333">
        <v>0.63310068974217071</v>
      </c>
      <c r="ED12" s="333">
        <v>0.60923263450456433</v>
      </c>
      <c r="EE12" s="333">
        <v>0.58815068308744789</v>
      </c>
      <c r="EF12" s="333">
        <v>0.63795360827316627</v>
      </c>
      <c r="EG12" s="333">
        <v>0.62696156518503721</v>
      </c>
      <c r="EH12" s="333">
        <v>0.63601961063126322</v>
      </c>
      <c r="EI12" s="333">
        <v>0.68856681253764396</v>
      </c>
      <c r="EJ12" s="333">
        <v>0.64132140286497219</v>
      </c>
      <c r="EK12" s="333">
        <v>0.69000158218848051</v>
      </c>
      <c r="EL12" s="333">
        <v>0.7119451392724806</v>
      </c>
      <c r="EM12" s="333">
        <v>0.73503546902804573</v>
      </c>
      <c r="EN12" s="333">
        <v>0.65395329252462997</v>
      </c>
      <c r="EO12" s="333">
        <v>0.62378719063288379</v>
      </c>
      <c r="EP12" s="333">
        <v>0.68171111649049221</v>
      </c>
      <c r="EQ12" s="333">
        <v>0.68599597686304148</v>
      </c>
      <c r="ER12" s="333">
        <v>0.71117479834846931</v>
      </c>
      <c r="ES12" s="333">
        <v>0.72776013841111808</v>
      </c>
      <c r="ET12" s="333">
        <v>0.69359915867897748</v>
      </c>
      <c r="EU12" s="333">
        <v>0.67056123656993638</v>
      </c>
      <c r="EV12" s="333">
        <v>0.71883228214201356</v>
      </c>
      <c r="EW12" s="333">
        <v>0.71417907940500491</v>
      </c>
      <c r="EX12" s="333">
        <v>0.75753431386922543</v>
      </c>
      <c r="EY12" s="333">
        <v>0.74009499280627444</v>
      </c>
      <c r="EZ12" s="333">
        <v>0.85531661304998685</v>
      </c>
      <c r="FA12" s="333">
        <v>0.72194381734762203</v>
      </c>
      <c r="FB12" s="333">
        <v>0.70485422623121174</v>
      </c>
      <c r="FC12" s="333">
        <v>0.74329513852257612</v>
      </c>
      <c r="FD12" s="333">
        <v>0.74920187250656067</v>
      </c>
      <c r="FE12" s="333">
        <v>0.7919220415847712</v>
      </c>
      <c r="FF12" s="333">
        <v>0.77785670573870747</v>
      </c>
      <c r="FG12" s="333">
        <v>0.74825835520549733</v>
      </c>
      <c r="FH12" s="333">
        <v>0.68147286257451245</v>
      </c>
      <c r="FI12" s="333">
        <v>0.74924993689173125</v>
      </c>
      <c r="FJ12" s="333">
        <v>0.9190555305500312</v>
      </c>
      <c r="FK12" s="333">
        <v>0.87469400688952259</v>
      </c>
      <c r="FL12" s="333">
        <v>0.85310765248635179</v>
      </c>
      <c r="FM12" s="333">
        <v>0.86197061045289247</v>
      </c>
      <c r="FN12" s="333">
        <v>0.75895149727100797</v>
      </c>
      <c r="FO12" s="333">
        <v>0.82781540912767826</v>
      </c>
      <c r="FP12" s="333">
        <v>0.77853207517093059</v>
      </c>
      <c r="FQ12" s="333">
        <v>0.77798758297041781</v>
      </c>
      <c r="FR12" s="333">
        <v>0.79071897326402596</v>
      </c>
      <c r="FS12" s="333">
        <v>0.78508657158810913</v>
      </c>
      <c r="FT12" s="333">
        <v>0.81074093701717187</v>
      </c>
      <c r="FU12" s="333">
        <v>0.90279041448654707</v>
      </c>
      <c r="FV12" s="333">
        <v>0.89676046180086699</v>
      </c>
      <c r="FW12" s="333">
        <v>0.88657205696691221</v>
      </c>
      <c r="FX12" s="333">
        <v>0.89890057013330382</v>
      </c>
      <c r="FY12" s="333">
        <v>1.0014427249690925</v>
      </c>
      <c r="FZ12" s="333">
        <v>0.88604907064359006</v>
      </c>
      <c r="GA12" s="333">
        <v>0.91796290237748901</v>
      </c>
      <c r="GB12" s="333">
        <v>0.94577651550671027</v>
      </c>
      <c r="GC12" s="333">
        <v>0.97106402360009614</v>
      </c>
      <c r="GD12" s="333">
        <v>1.0999874823914344</v>
      </c>
      <c r="GE12" s="333">
        <v>1.2748340031381304</v>
      </c>
      <c r="GF12" s="333">
        <v>1.270024810529744</v>
      </c>
      <c r="GG12" s="333">
        <v>1.3704998099106405</v>
      </c>
      <c r="GH12" s="333">
        <v>1.435283849158338</v>
      </c>
      <c r="GI12" s="333">
        <v>0.90616088918743198</v>
      </c>
      <c r="GJ12" s="333">
        <v>1.0912987376675585</v>
      </c>
      <c r="GK12" s="333">
        <v>1.310150928502309</v>
      </c>
      <c r="GL12" s="333">
        <v>1.2637550283895027</v>
      </c>
      <c r="GM12" s="333">
        <v>1.151414859821297</v>
      </c>
      <c r="GN12" s="333">
        <v>1.3629161106878565</v>
      </c>
      <c r="GO12" s="333">
        <v>1.261632550595954</v>
      </c>
      <c r="GP12" s="333">
        <v>0.91520624962785524</v>
      </c>
      <c r="GQ12" s="333">
        <v>0.97210150119842975</v>
      </c>
      <c r="GR12" s="333">
        <v>1.1263324711904867</v>
      </c>
      <c r="GS12" s="333">
        <v>1.2272705120185492</v>
      </c>
      <c r="GT12" s="333">
        <v>1.1896226189673584</v>
      </c>
      <c r="GU12" s="333">
        <v>1.2286857452686657</v>
      </c>
      <c r="GV12" s="333">
        <v>1.3151610718499944</v>
      </c>
      <c r="GW12" s="333">
        <v>1.116742811994941</v>
      </c>
      <c r="GX12" s="333">
        <v>1.1831128457499871</v>
      </c>
      <c r="GY12" s="333">
        <v>1.3014511014469827</v>
      </c>
      <c r="GZ12" s="333">
        <v>1.222286809691618</v>
      </c>
      <c r="HA12" s="333">
        <v>1.1237735922511278</v>
      </c>
      <c r="HB12" s="333">
        <v>1.7316648416330409</v>
      </c>
      <c r="HC12" s="333">
        <v>1.7539692440502201</v>
      </c>
      <c r="HD12" s="333">
        <v>1.4517792724966534</v>
      </c>
      <c r="HE12" s="333">
        <v>1.0010701487094216</v>
      </c>
      <c r="HF12" s="333">
        <v>0.93333440175418481</v>
      </c>
      <c r="HG12" s="333">
        <v>1.0260928587283249</v>
      </c>
      <c r="HH12" s="333">
        <v>1.0981742836367119</v>
      </c>
      <c r="HI12" s="333">
        <v>1.1679528148711336</v>
      </c>
      <c r="HJ12" s="333">
        <v>1.1893302633506622</v>
      </c>
      <c r="HK12" s="333">
        <v>1.2592482488310661</v>
      </c>
      <c r="HL12" s="333">
        <v>1.445980107392423</v>
      </c>
      <c r="HM12" s="333">
        <v>1.330025996071329</v>
      </c>
      <c r="HN12" s="333">
        <v>1.2230754097296483</v>
      </c>
      <c r="HO12" s="333">
        <v>1.2558458307289064</v>
      </c>
      <c r="HP12" s="333">
        <v>1.38685526566579</v>
      </c>
      <c r="HQ12" s="333">
        <v>1.3483413719641737</v>
      </c>
      <c r="HR12" s="333">
        <v>1.1999887030033916</v>
      </c>
      <c r="HS12" s="333">
        <v>1.1915211988958672</v>
      </c>
      <c r="HT12" s="333">
        <v>1.204536176721017</v>
      </c>
      <c r="HU12" s="333">
        <v>1.1905590622872677</v>
      </c>
      <c r="HV12" s="333">
        <v>1.259919877763281</v>
      </c>
      <c r="HW12" s="333">
        <v>1.1498211640792055</v>
      </c>
      <c r="HX12" s="333">
        <v>0.9132753890318982</v>
      </c>
      <c r="HY12" s="333">
        <v>0.96696511259229634</v>
      </c>
      <c r="HZ12" s="333">
        <v>1.2269933839405189</v>
      </c>
      <c r="IA12" s="333">
        <v>1.1630606987520862</v>
      </c>
      <c r="IB12" s="333">
        <v>1.1562265367536819</v>
      </c>
      <c r="IC12" s="333">
        <v>1.0926666916647556</v>
      </c>
      <c r="ID12" s="333">
        <v>1.3400277038071771</v>
      </c>
      <c r="IE12" s="333">
        <v>1.36568911894467</v>
      </c>
      <c r="IF12" s="333">
        <v>1.3520569584585098</v>
      </c>
      <c r="IG12" s="333">
        <v>1.340785026942694</v>
      </c>
      <c r="IH12" s="333">
        <v>1.4202265743158029</v>
      </c>
      <c r="II12" s="333">
        <v>1.4654358557825835</v>
      </c>
      <c r="IJ12" s="333">
        <v>1.1514744553392791</v>
      </c>
      <c r="IK12" s="333">
        <v>0.98701560858913195</v>
      </c>
      <c r="IL12" s="333">
        <v>0.87845714044326251</v>
      </c>
      <c r="IM12" s="333">
        <v>0.81715232990098619</v>
      </c>
      <c r="IN12" s="333">
        <v>0.802721415745283</v>
      </c>
      <c r="IO12" s="333">
        <v>0.90314489307738643</v>
      </c>
      <c r="IP12" s="333">
        <v>0.97522971815700987</v>
      </c>
      <c r="IQ12" s="333">
        <v>0.94068438228103901</v>
      </c>
      <c r="IR12" s="333">
        <v>1.0908945586892722</v>
      </c>
      <c r="IS12" s="333">
        <v>0.97530036274095278</v>
      </c>
      <c r="IT12" s="333">
        <v>1.0177779086789758</v>
      </c>
      <c r="IU12" s="333">
        <v>1.0213942376457688</v>
      </c>
      <c r="IV12" s="333">
        <v>1.0717352169890348</v>
      </c>
      <c r="IW12" s="333">
        <v>0.97596834429901902</v>
      </c>
      <c r="IX12" s="333">
        <v>0.9648759823823011</v>
      </c>
      <c r="IY12" s="333">
        <v>0.90587543222952627</v>
      </c>
      <c r="IZ12" s="333">
        <v>0.88168883834271605</v>
      </c>
      <c r="JA12" s="333">
        <v>0.87729390721543099</v>
      </c>
      <c r="JB12" s="333">
        <v>0.9149409564955624</v>
      </c>
      <c r="JC12" s="333">
        <v>1.0187142851767337</v>
      </c>
      <c r="JD12" s="333">
        <v>1.2652782981902972</v>
      </c>
      <c r="JE12" s="333">
        <v>0.85272737621954309</v>
      </c>
      <c r="JF12" s="333">
        <v>0.86121650689977181</v>
      </c>
      <c r="JG12" s="333">
        <v>1.0139381729668424</v>
      </c>
      <c r="JH12" s="333">
        <v>0.98811939578340557</v>
      </c>
      <c r="JI12" s="333">
        <v>0.84336592464449855</v>
      </c>
      <c r="JJ12" s="333">
        <v>0.78539616191154005</v>
      </c>
      <c r="JK12" s="333">
        <v>0.77775505926519284</v>
      </c>
      <c r="JL12" s="333">
        <v>0.74518454263299916</v>
      </c>
      <c r="JM12" s="333">
        <v>0.82152596781100973</v>
      </c>
      <c r="JN12" s="333">
        <v>0.90113141092527105</v>
      </c>
      <c r="JO12" s="333">
        <v>1.0039085399690033</v>
      </c>
      <c r="JP12" s="333">
        <v>0.91875322294748396</v>
      </c>
      <c r="JQ12" s="333">
        <v>0.76197085096506811</v>
      </c>
      <c r="JR12" s="333">
        <v>0.80458985768011548</v>
      </c>
      <c r="JS12" s="333">
        <v>0.79813840506993061</v>
      </c>
      <c r="JT12" s="333">
        <v>0.85609926613221676</v>
      </c>
      <c r="JU12" s="333">
        <v>0.97058437308049406</v>
      </c>
      <c r="JV12" s="333">
        <v>0.79294137133026943</v>
      </c>
      <c r="JW12" s="333">
        <v>0.79455221202132686</v>
      </c>
      <c r="JX12" s="333">
        <v>0.90341880182749856</v>
      </c>
      <c r="JY12" s="333">
        <v>0.84270862294340931</v>
      </c>
      <c r="JZ12" s="333">
        <v>0.77682949414687741</v>
      </c>
      <c r="KA12" s="333">
        <v>0.81418101001173571</v>
      </c>
      <c r="KB12" s="333">
        <v>0.75834460182529195</v>
      </c>
      <c r="KC12" s="333">
        <v>0.80113346980064304</v>
      </c>
      <c r="KD12" s="333">
        <v>0.7434391172452306</v>
      </c>
      <c r="KE12" s="333">
        <v>0.74967849565186062</v>
      </c>
      <c r="KF12" s="333">
        <v>0.66266922279790452</v>
      </c>
      <c r="KG12" s="333">
        <v>0.69270293080127898</v>
      </c>
      <c r="KH12" s="333">
        <v>0.74858632886556864</v>
      </c>
      <c r="KI12" s="333">
        <v>0.77872971388998447</v>
      </c>
      <c r="KJ12" s="333">
        <v>0.73591407309912016</v>
      </c>
      <c r="KK12" s="333">
        <v>0.70565969854530797</v>
      </c>
      <c r="KL12" s="333">
        <v>0.74833320777189205</v>
      </c>
      <c r="KM12" s="333">
        <v>0.72498990794951101</v>
      </c>
      <c r="KN12" s="333">
        <v>0.68821866318240243</v>
      </c>
      <c r="KO12" s="333">
        <v>0.8075444588180658</v>
      </c>
      <c r="KP12" s="333">
        <v>0.76195442485142051</v>
      </c>
      <c r="KQ12" s="333">
        <v>0.72554539349024882</v>
      </c>
      <c r="KR12" s="333">
        <v>0.70161217700739587</v>
      </c>
      <c r="KS12" s="333">
        <v>0.67974867933328253</v>
      </c>
      <c r="KT12" s="333">
        <v>0.73908571297493109</v>
      </c>
      <c r="KU12" s="333">
        <v>0.72409173891464307</v>
      </c>
      <c r="KV12" s="333">
        <v>0.75122547505295889</v>
      </c>
      <c r="KW12" s="333">
        <v>0.69783796768618223</v>
      </c>
      <c r="KX12" s="333">
        <v>0.70441447760017584</v>
      </c>
      <c r="KY12" s="333">
        <v>0.72090870777325344</v>
      </c>
      <c r="KZ12" s="333">
        <v>0.69009840484421614</v>
      </c>
      <c r="LA12" s="333">
        <v>0.74440887438970971</v>
      </c>
      <c r="LB12" s="333">
        <v>0.7053368250410752</v>
      </c>
      <c r="LC12" s="333">
        <v>0.83548905357741932</v>
      </c>
      <c r="LD12" s="333">
        <v>0.80165867621160292</v>
      </c>
      <c r="LE12" s="333">
        <v>0.67564410195168745</v>
      </c>
      <c r="LF12" s="333">
        <v>0.71436730453252018</v>
      </c>
      <c r="LG12" s="333">
        <v>0.68837090552150892</v>
      </c>
      <c r="LH12" s="333">
        <v>0.71874897088971801</v>
      </c>
      <c r="LI12" s="333">
        <v>0.73615580971262207</v>
      </c>
      <c r="LJ12" s="333">
        <v>0.8228221948404546</v>
      </c>
      <c r="LK12" s="333">
        <v>0.8422391304503335</v>
      </c>
      <c r="LL12" s="333">
        <v>0.69211515927969491</v>
      </c>
      <c r="LM12" s="333">
        <v>0.68038218642156245</v>
      </c>
      <c r="LN12" s="333">
        <v>0.808936380509925</v>
      </c>
      <c r="LO12" s="333">
        <v>0.81686982746601855</v>
      </c>
      <c r="LP12" s="333">
        <v>0.73540568210570323</v>
      </c>
      <c r="LQ12" s="333">
        <v>0.80849685621592893</v>
      </c>
      <c r="LR12" s="333">
        <v>0.81712192181833188</v>
      </c>
      <c r="LS12" s="333">
        <v>0.72537040348619108</v>
      </c>
      <c r="LT12" s="333">
        <v>0.66774936177429056</v>
      </c>
      <c r="LU12" s="333">
        <v>0.71494413715833516</v>
      </c>
      <c r="LV12" s="333">
        <v>0.68668386712805607</v>
      </c>
      <c r="LW12" s="333">
        <v>0.67831823802095847</v>
      </c>
      <c r="LX12" s="333">
        <v>0.73544576839973219</v>
      </c>
      <c r="LY12" s="333">
        <v>0.7178053625983094</v>
      </c>
      <c r="LZ12" s="333">
        <v>0.69968127470917696</v>
      </c>
      <c r="MA12" s="333">
        <v>0.69146158823522275</v>
      </c>
      <c r="MB12" s="333">
        <v>0.75062045642816011</v>
      </c>
      <c r="MC12" s="333">
        <v>0.82781693032433179</v>
      </c>
      <c r="MD12" s="333">
        <v>0.78373406460203821</v>
      </c>
      <c r="ME12" s="333">
        <v>0.81156627973591444</v>
      </c>
      <c r="MF12" s="333">
        <v>0.82195899761842595</v>
      </c>
      <c r="MG12" s="333">
        <v>0.76811647018402895</v>
      </c>
      <c r="MH12" s="333">
        <v>0.79564337282683584</v>
      </c>
      <c r="MI12" s="333">
        <v>0.71529665235338802</v>
      </c>
      <c r="MJ12" s="333">
        <v>0.75849796247237311</v>
      </c>
      <c r="MK12" s="333">
        <v>0.75993456705940821</v>
      </c>
      <c r="ML12" s="333">
        <v>0.79427047843484866</v>
      </c>
      <c r="MM12" s="333">
        <v>0.93906762874459837</v>
      </c>
      <c r="MN12" s="333">
        <v>0.77967810801621518</v>
      </c>
      <c r="MO12" s="333">
        <v>0.6846384595961641</v>
      </c>
      <c r="MP12" s="333">
        <v>0.79243557125153263</v>
      </c>
      <c r="MQ12" s="333">
        <v>0.80716500809264924</v>
      </c>
      <c r="MR12" s="333">
        <v>0.79383438928776195</v>
      </c>
      <c r="MS12" s="333">
        <v>0.76672821490281851</v>
      </c>
      <c r="MT12" s="333">
        <v>0.77155653223650145</v>
      </c>
      <c r="MU12" s="333">
        <v>0.82964950636302881</v>
      </c>
      <c r="MV12" s="333">
        <v>0.81897827538069579</v>
      </c>
      <c r="MW12" s="333">
        <v>0.75485276070667284</v>
      </c>
      <c r="MX12" s="333">
        <v>0.91376154496282846</v>
      </c>
      <c r="MY12" s="333">
        <v>0.89911557232004258</v>
      </c>
      <c r="MZ12" s="333">
        <v>0.91283055883213893</v>
      </c>
      <c r="NA12" s="333">
        <v>0.87775606229443182</v>
      </c>
      <c r="NB12" s="333">
        <v>0.82038445343980704</v>
      </c>
      <c r="NC12" s="333">
        <v>0.84537533960199596</v>
      </c>
      <c r="ND12" s="333">
        <v>0.91256404696834859</v>
      </c>
      <c r="NE12" s="333">
        <v>0.80189280553194098</v>
      </c>
      <c r="NF12" s="333">
        <v>0.74339891428886784</v>
      </c>
      <c r="NG12" s="333">
        <v>0.77445426494143621</v>
      </c>
      <c r="NH12" s="333">
        <v>0.77661252648909085</v>
      </c>
      <c r="NI12" s="333">
        <v>0.76338356670875374</v>
      </c>
      <c r="NJ12" s="333">
        <v>0.82546575073863138</v>
      </c>
    </row>
    <row r="13" spans="1:374" x14ac:dyDescent="0.25">
      <c r="A13" s="314">
        <v>43709</v>
      </c>
      <c r="B13" s="314">
        <v>43738</v>
      </c>
      <c r="D13" s="179" t="s">
        <v>100</v>
      </c>
      <c r="E13" s="336">
        <f t="shared" si="0"/>
        <v>812.9684468117232</v>
      </c>
      <c r="I13" s="322" t="s">
        <v>189</v>
      </c>
      <c r="J13" s="333">
        <v>0.75783203005884481</v>
      </c>
      <c r="K13" s="333">
        <v>0.76357594381031269</v>
      </c>
      <c r="L13" s="333">
        <v>0.75645104933307283</v>
      </c>
      <c r="M13" s="333">
        <v>0.75947831889874939</v>
      </c>
      <c r="N13" s="333">
        <v>0.85122388429846352</v>
      </c>
      <c r="O13" s="333">
        <v>0.83728098601944667</v>
      </c>
      <c r="P13" s="333">
        <v>0.82341652075206273</v>
      </c>
      <c r="Q13" s="333">
        <v>0.83581801353283813</v>
      </c>
      <c r="R13" s="333">
        <v>0.71824476527857128</v>
      </c>
      <c r="S13" s="333">
        <v>0.8240231740125934</v>
      </c>
      <c r="T13" s="333">
        <v>0.87893639866480544</v>
      </c>
      <c r="U13" s="333">
        <v>1.0261812360791531</v>
      </c>
      <c r="V13" s="333">
        <v>0.98277810741110139</v>
      </c>
      <c r="W13" s="333">
        <v>0.81992352354256348</v>
      </c>
      <c r="X13" s="333">
        <v>0.8485704001313944</v>
      </c>
      <c r="Y13" s="333">
        <v>0.86873032277370987</v>
      </c>
      <c r="Z13" s="333">
        <v>0.84163613651768576</v>
      </c>
      <c r="AA13" s="333">
        <v>0.85085584941712389</v>
      </c>
      <c r="AB13" s="333">
        <v>0.90743821244681566</v>
      </c>
      <c r="AC13" s="333">
        <v>0.86220830522992498</v>
      </c>
      <c r="AD13" s="333">
        <v>1.0546750697656107</v>
      </c>
      <c r="AE13" s="333">
        <v>0.97692741534047356</v>
      </c>
      <c r="AF13" s="333">
        <v>0.86279879864756548</v>
      </c>
      <c r="AG13" s="333">
        <v>0.7796592270205811</v>
      </c>
      <c r="AH13" s="333">
        <v>0.80666594542599701</v>
      </c>
      <c r="AI13" s="333">
        <v>0.95925052381451648</v>
      </c>
      <c r="AJ13" s="333">
        <v>0.89553021637417485</v>
      </c>
      <c r="AK13" s="333">
        <v>0.79253188059342683</v>
      </c>
      <c r="AL13" s="333">
        <v>0.87638378265537187</v>
      </c>
      <c r="AM13" s="333">
        <v>0.86138038371185988</v>
      </c>
      <c r="AN13" s="333">
        <v>1.0904662614646317</v>
      </c>
      <c r="AO13" s="333">
        <v>1.0052050301436539</v>
      </c>
      <c r="AP13" s="333">
        <v>1.0460305949971735</v>
      </c>
      <c r="AQ13" s="333">
        <v>0.93924725366939554</v>
      </c>
      <c r="AR13" s="333">
        <v>0.72919859650286079</v>
      </c>
      <c r="AS13" s="333">
        <v>0.70281440528318861</v>
      </c>
      <c r="AT13" s="333">
        <v>0.65984925793085158</v>
      </c>
      <c r="AU13" s="333">
        <v>0.77346202724998814</v>
      </c>
      <c r="AV13" s="333">
        <v>0.79105135400299442</v>
      </c>
      <c r="AW13" s="333">
        <v>0.9489381563453555</v>
      </c>
      <c r="AX13" s="333">
        <v>1.0040381533478777</v>
      </c>
      <c r="AY13" s="333">
        <v>0.77004886821479279</v>
      </c>
      <c r="AZ13" s="333">
        <v>0.94168776984194635</v>
      </c>
      <c r="BA13" s="333">
        <v>0.69078826236011281</v>
      </c>
      <c r="BB13" s="333">
        <v>0.74389439361371579</v>
      </c>
      <c r="BC13" s="333">
        <v>0.74691090290847395</v>
      </c>
      <c r="BD13" s="333">
        <v>0.84431753961110978</v>
      </c>
      <c r="BE13" s="333">
        <v>0.85158577195696705</v>
      </c>
      <c r="BF13" s="333">
        <v>0.91853510123070004</v>
      </c>
      <c r="BG13" s="333">
        <v>0.79822336539628813</v>
      </c>
      <c r="BH13" s="333">
        <v>0.87621763412792353</v>
      </c>
      <c r="BI13" s="333">
        <v>0.75157965957634898</v>
      </c>
      <c r="BJ13" s="333">
        <v>0.74479114085926845</v>
      </c>
      <c r="BK13" s="333">
        <v>0.79563677522223486</v>
      </c>
      <c r="BL13" s="333">
        <v>0.87715297973574513</v>
      </c>
      <c r="BM13" s="333">
        <v>0.72022257115322275</v>
      </c>
      <c r="BN13" s="333">
        <v>0.77420808739326719</v>
      </c>
      <c r="BO13" s="333">
        <v>0.77345140807932067</v>
      </c>
      <c r="BP13" s="333">
        <v>0.76737308960113026</v>
      </c>
      <c r="BQ13" s="333">
        <v>0.74330488124000971</v>
      </c>
      <c r="BR13" s="333">
        <v>0.89013949059276498</v>
      </c>
      <c r="BS13" s="333">
        <v>0.83714007187150397</v>
      </c>
      <c r="BT13" s="333">
        <v>0.78263849635851013</v>
      </c>
      <c r="BU13" s="333">
        <v>0.77200167604192971</v>
      </c>
      <c r="BV13" s="333">
        <v>0.79489327625703554</v>
      </c>
      <c r="BW13" s="333">
        <v>0.80987613307605022</v>
      </c>
      <c r="BX13" s="333">
        <v>0.79082002040314081</v>
      </c>
      <c r="BY13" s="333">
        <v>0.82471647425757755</v>
      </c>
      <c r="BZ13" s="333">
        <v>0.83657288584333056</v>
      </c>
      <c r="CA13" s="333">
        <v>0.69274250133661031</v>
      </c>
      <c r="CB13" s="333">
        <v>0.71482312923023594</v>
      </c>
      <c r="CC13" s="333">
        <v>0.77287015805131387</v>
      </c>
      <c r="CD13" s="333">
        <v>0.74567936277909763</v>
      </c>
      <c r="CE13" s="333">
        <v>0.67582933904409581</v>
      </c>
      <c r="CF13" s="333">
        <v>0.74004821932127651</v>
      </c>
      <c r="CG13" s="333">
        <v>0.82811445009051188</v>
      </c>
      <c r="CH13" s="333">
        <v>0.71078783376627652</v>
      </c>
      <c r="CI13" s="333">
        <v>0.72883151289855952</v>
      </c>
      <c r="CJ13" s="333">
        <v>0.69041384393964789</v>
      </c>
      <c r="CK13" s="333">
        <v>0.74204233417506948</v>
      </c>
      <c r="CL13" s="333">
        <v>0.76666986533241788</v>
      </c>
      <c r="CM13" s="333">
        <v>0.84025800874837886</v>
      </c>
      <c r="CN13" s="333">
        <v>0.84823516993501646</v>
      </c>
      <c r="CO13" s="333">
        <v>0.6883162105562658</v>
      </c>
      <c r="CP13" s="333">
        <v>0.75484339268628509</v>
      </c>
      <c r="CQ13" s="333">
        <v>0.71691123130579648</v>
      </c>
      <c r="CR13" s="333">
        <v>0.68572328117928727</v>
      </c>
      <c r="CS13" s="333">
        <v>0.70303401806147314</v>
      </c>
      <c r="CT13" s="333">
        <v>0.7480779370754026</v>
      </c>
      <c r="CU13" s="333">
        <v>0.77429322040380866</v>
      </c>
      <c r="CV13" s="333">
        <v>0.70373653151283055</v>
      </c>
      <c r="CW13" s="333">
        <v>0.69548082941750555</v>
      </c>
      <c r="CX13" s="333">
        <v>0.68351785976414225</v>
      </c>
      <c r="CY13" s="333">
        <v>0.70759134681281355</v>
      </c>
      <c r="CZ13" s="333">
        <v>0.71369386198099694</v>
      </c>
      <c r="DA13" s="333">
        <v>0.83023941380871102</v>
      </c>
      <c r="DB13" s="333">
        <v>0.72960132675830869</v>
      </c>
      <c r="DC13" s="333">
        <v>0.67761371597342412</v>
      </c>
      <c r="DD13" s="333">
        <v>0.68720006312740245</v>
      </c>
      <c r="DE13" s="333">
        <v>0.68630700332869488</v>
      </c>
      <c r="DF13" s="333">
        <v>0.73697437599868676</v>
      </c>
      <c r="DG13" s="333">
        <v>0.75188303004936885</v>
      </c>
      <c r="DH13" s="333">
        <v>0.79915834517643103</v>
      </c>
      <c r="DI13" s="333">
        <v>0.77073882145877293</v>
      </c>
      <c r="DJ13" s="333">
        <v>0.68912997585641111</v>
      </c>
      <c r="DK13" s="333">
        <v>0.66069194683821764</v>
      </c>
      <c r="DL13" s="333">
        <v>0.58256576613887512</v>
      </c>
      <c r="DM13" s="333">
        <v>0.71065523424890797</v>
      </c>
      <c r="DN13" s="333">
        <v>0.71591470700528925</v>
      </c>
      <c r="DO13" s="333">
        <v>0.85908533917672258</v>
      </c>
      <c r="DP13" s="333">
        <v>0.89804099528834813</v>
      </c>
      <c r="DQ13" s="333">
        <v>0.63561333607643988</v>
      </c>
      <c r="DR13" s="333">
        <v>0.65121537351139347</v>
      </c>
      <c r="DS13" s="333">
        <v>0.68346084923089956</v>
      </c>
      <c r="DT13" s="333">
        <v>0.65421778298943822</v>
      </c>
      <c r="DU13" s="333">
        <v>0.75414809160191953</v>
      </c>
      <c r="DV13" s="333">
        <v>0.76875427890504988</v>
      </c>
      <c r="DW13" s="333">
        <v>0.7778610724676549</v>
      </c>
      <c r="DX13" s="333">
        <v>0.65055717467318475</v>
      </c>
      <c r="DY13" s="333">
        <v>0.70682935172528605</v>
      </c>
      <c r="DZ13" s="333">
        <v>0.61482521922865985</v>
      </c>
      <c r="EA13" s="333">
        <v>0.61197169974577426</v>
      </c>
      <c r="EB13" s="333">
        <v>0.65753874775311638</v>
      </c>
      <c r="EC13" s="333">
        <v>0.72825370592367678</v>
      </c>
      <c r="ED13" s="333">
        <v>0.75709011497628653</v>
      </c>
      <c r="EE13" s="333">
        <v>0.57457432364341643</v>
      </c>
      <c r="EF13" s="333">
        <v>0.59076864338085877</v>
      </c>
      <c r="EG13" s="333">
        <v>0.63740003929932421</v>
      </c>
      <c r="EH13" s="333">
        <v>0.63154337346417844</v>
      </c>
      <c r="EI13" s="333">
        <v>0.65547676207118999</v>
      </c>
      <c r="EJ13" s="333">
        <v>0.74365490956253311</v>
      </c>
      <c r="EK13" s="333">
        <v>0.77737502336576192</v>
      </c>
      <c r="EL13" s="333">
        <v>0.73358926207890252</v>
      </c>
      <c r="EM13" s="333">
        <v>0.66215427237350977</v>
      </c>
      <c r="EN13" s="333">
        <v>0.64676411592788197</v>
      </c>
      <c r="EO13" s="333">
        <v>0.64111955513193986</v>
      </c>
      <c r="EP13" s="333">
        <v>0.66823598976967757</v>
      </c>
      <c r="EQ13" s="333">
        <v>0.76863597064188416</v>
      </c>
      <c r="ER13" s="333">
        <v>0.79236417773106482</v>
      </c>
      <c r="ES13" s="333">
        <v>0.71649553532877164</v>
      </c>
      <c r="ET13" s="333">
        <v>0.7558750200234069</v>
      </c>
      <c r="EU13" s="333">
        <v>0.65958550177479636</v>
      </c>
      <c r="EV13" s="333">
        <v>0.70435239940403094</v>
      </c>
      <c r="EW13" s="333">
        <v>0.77172282293484284</v>
      </c>
      <c r="EX13" s="333">
        <v>0.89849682912290307</v>
      </c>
      <c r="EY13" s="333">
        <v>0.89921917951918107</v>
      </c>
      <c r="EZ13" s="333">
        <v>1.0607010366751553</v>
      </c>
      <c r="FA13" s="333">
        <v>0.80796016253604397</v>
      </c>
      <c r="FB13" s="333">
        <v>0.68542885993906411</v>
      </c>
      <c r="FC13" s="333">
        <v>0.7361283445141994</v>
      </c>
      <c r="FD13" s="333">
        <v>0.76179964930726796</v>
      </c>
      <c r="FE13" s="333">
        <v>0.89742781872313315</v>
      </c>
      <c r="FF13" s="333">
        <v>0.93673715224773424</v>
      </c>
      <c r="FG13" s="333">
        <v>0.76861355744608306</v>
      </c>
      <c r="FH13" s="333">
        <v>0.66139139360487276</v>
      </c>
      <c r="FI13" s="333">
        <v>0.75612243447286565</v>
      </c>
      <c r="FJ13" s="333">
        <v>1.0421901359997223</v>
      </c>
      <c r="FK13" s="333">
        <v>0.95917486570234012</v>
      </c>
      <c r="FL13" s="333">
        <v>1.0490878836556121</v>
      </c>
      <c r="FM13" s="333">
        <v>0.95568299250167488</v>
      </c>
      <c r="FN13" s="333">
        <v>0.7772000916230638</v>
      </c>
      <c r="FO13" s="333">
        <v>0.86135976879675524</v>
      </c>
      <c r="FP13" s="333">
        <v>0.74584610060446788</v>
      </c>
      <c r="FQ13" s="333">
        <v>0.84233296694370385</v>
      </c>
      <c r="FR13" s="333">
        <v>0.79236750066862272</v>
      </c>
      <c r="FS13" s="333">
        <v>0.93885593814707835</v>
      </c>
      <c r="FT13" s="333">
        <v>0.97467096010771392</v>
      </c>
      <c r="FU13" s="333">
        <v>0.96614318488214501</v>
      </c>
      <c r="FV13" s="333">
        <v>0.98433270134896245</v>
      </c>
      <c r="FW13" s="333">
        <v>0.94484926801427371</v>
      </c>
      <c r="FX13" s="333">
        <v>0.94500542891762318</v>
      </c>
      <c r="FY13" s="333">
        <v>1.1024507446038367</v>
      </c>
      <c r="FZ13" s="333">
        <v>1.0269130055874205</v>
      </c>
      <c r="GA13" s="333">
        <v>1.1474667820605242</v>
      </c>
      <c r="GB13" s="333">
        <v>1.108594254747826</v>
      </c>
      <c r="GC13" s="333">
        <v>1.0937950449500782</v>
      </c>
      <c r="GD13" s="333">
        <v>1.2344377574515562</v>
      </c>
      <c r="GE13" s="333">
        <v>1.5075513156127707</v>
      </c>
      <c r="GF13" s="333">
        <v>1.4197972081884944</v>
      </c>
      <c r="GG13" s="333">
        <v>1.6422662851979299</v>
      </c>
      <c r="GH13" s="333">
        <v>1.5538764705172752</v>
      </c>
      <c r="GI13" s="333">
        <v>1.0607736258537628</v>
      </c>
      <c r="GJ13" s="333">
        <v>1.1790413249674077</v>
      </c>
      <c r="GK13" s="333">
        <v>1.5061271476472964</v>
      </c>
      <c r="GL13" s="333">
        <v>1.5088383492291439</v>
      </c>
      <c r="GM13" s="333">
        <v>1.3102538869422997</v>
      </c>
      <c r="GN13" s="333">
        <v>1.6933417215539659</v>
      </c>
      <c r="GO13" s="333">
        <v>1.5150472227661562</v>
      </c>
      <c r="GP13" s="333">
        <v>0.95835102654976811</v>
      </c>
      <c r="GQ13" s="333">
        <v>1.0599681921364392</v>
      </c>
      <c r="GR13" s="333">
        <v>1.2436819330998421</v>
      </c>
      <c r="GS13" s="333">
        <v>1.4661789242836438</v>
      </c>
      <c r="GT13" s="333">
        <v>1.3754852467477368</v>
      </c>
      <c r="GU13" s="333">
        <v>1.4134330776790964</v>
      </c>
      <c r="GV13" s="333">
        <v>1.6275348545547841</v>
      </c>
      <c r="GW13" s="333">
        <v>1.2588122665015069</v>
      </c>
      <c r="GX13" s="333">
        <v>1.3161716627134608</v>
      </c>
      <c r="GY13" s="333">
        <v>1.4933527228165744</v>
      </c>
      <c r="GZ13" s="333">
        <v>1.2228865976137921</v>
      </c>
      <c r="HA13" s="333">
        <v>1.2546927896569902</v>
      </c>
      <c r="HB13" s="333">
        <v>2.0002031877202633</v>
      </c>
      <c r="HC13" s="333">
        <v>2.0234453618888795</v>
      </c>
      <c r="HD13" s="333">
        <v>1.469757473155793</v>
      </c>
      <c r="HE13" s="333">
        <v>1.0404704153144482</v>
      </c>
      <c r="HF13" s="333">
        <v>1.0910373637782342</v>
      </c>
      <c r="HG13" s="333">
        <v>1.1493041235354877</v>
      </c>
      <c r="HH13" s="333">
        <v>1.2251433889747638</v>
      </c>
      <c r="HI13" s="333">
        <v>1.4639768115524816</v>
      </c>
      <c r="HJ13" s="333">
        <v>1.5018734690169702</v>
      </c>
      <c r="HK13" s="333">
        <v>1.5411619048604417</v>
      </c>
      <c r="HL13" s="333">
        <v>1.5850245885075744</v>
      </c>
      <c r="HM13" s="333">
        <v>1.461569509868512</v>
      </c>
      <c r="HN13" s="333">
        <v>1.3796354270114417</v>
      </c>
      <c r="HO13" s="333">
        <v>1.4287524567824021</v>
      </c>
      <c r="HP13" s="333">
        <v>1.6536757072305517</v>
      </c>
      <c r="HQ13" s="333">
        <v>1.5697785932939756</v>
      </c>
      <c r="HR13" s="333">
        <v>1.3068134908124529</v>
      </c>
      <c r="HS13" s="333">
        <v>1.1924155887017509</v>
      </c>
      <c r="HT13" s="333">
        <v>1.3291218482700855</v>
      </c>
      <c r="HU13" s="333">
        <v>1.3734591358992696</v>
      </c>
      <c r="HV13" s="333">
        <v>1.4039487061155029</v>
      </c>
      <c r="HW13" s="333">
        <v>1.2257576106693779</v>
      </c>
      <c r="HX13" s="333">
        <v>1.133414254518508</v>
      </c>
      <c r="HY13" s="333">
        <v>1.1205426105297045</v>
      </c>
      <c r="HZ13" s="333">
        <v>1.2901103014776962</v>
      </c>
      <c r="IA13" s="333">
        <v>1.2324496138017609</v>
      </c>
      <c r="IB13" s="333">
        <v>1.300561051562878</v>
      </c>
      <c r="IC13" s="333">
        <v>1.2426543462005291</v>
      </c>
      <c r="ID13" s="333">
        <v>1.4527501874838373</v>
      </c>
      <c r="IE13" s="333">
        <v>1.5609265593553061</v>
      </c>
      <c r="IF13" s="333">
        <v>1.5858381195083653</v>
      </c>
      <c r="IG13" s="333">
        <v>1.5522820684550924</v>
      </c>
      <c r="IH13" s="333">
        <v>1.5522677008707797</v>
      </c>
      <c r="II13" s="333">
        <v>1.6767751323571189</v>
      </c>
      <c r="IJ13" s="333">
        <v>1.2240468563435272</v>
      </c>
      <c r="IK13" s="333">
        <v>1.1131522257769191</v>
      </c>
      <c r="IL13" s="333">
        <v>1.033124889923178</v>
      </c>
      <c r="IM13" s="333">
        <v>0.91004704893524357</v>
      </c>
      <c r="IN13" s="333">
        <v>0.90906914664310978</v>
      </c>
      <c r="IO13" s="333">
        <v>0.99469731095519276</v>
      </c>
      <c r="IP13" s="333">
        <v>1.0956681539251603</v>
      </c>
      <c r="IQ13" s="333">
        <v>1.0809814913202389</v>
      </c>
      <c r="IR13" s="333">
        <v>1.3250846035459372</v>
      </c>
      <c r="IS13" s="333">
        <v>1.1956585468844649</v>
      </c>
      <c r="IT13" s="333">
        <v>1.2219268383234665</v>
      </c>
      <c r="IU13" s="333">
        <v>1.0900745723504377</v>
      </c>
      <c r="IV13" s="333">
        <v>1.1641419487971456</v>
      </c>
      <c r="IW13" s="333">
        <v>0.94997879950135522</v>
      </c>
      <c r="IX13" s="333">
        <v>0.9926692208678739</v>
      </c>
      <c r="IY13" s="333">
        <v>0.97879024599170961</v>
      </c>
      <c r="IZ13" s="333">
        <v>1.0426619782871085</v>
      </c>
      <c r="JA13" s="333">
        <v>0.9742408366942914</v>
      </c>
      <c r="JB13" s="333">
        <v>0.97483718969775501</v>
      </c>
      <c r="JC13" s="333">
        <v>1.1411878784482197</v>
      </c>
      <c r="JD13" s="333">
        <v>1.2659633806256083</v>
      </c>
      <c r="JE13" s="333">
        <v>0.89723726315726626</v>
      </c>
      <c r="JF13" s="333">
        <v>0.99880032857994527</v>
      </c>
      <c r="JG13" s="333">
        <v>1.2592233637700978</v>
      </c>
      <c r="JH13" s="333">
        <v>1.0451934416180775</v>
      </c>
      <c r="JI13" s="333">
        <v>0.83284923400616306</v>
      </c>
      <c r="JJ13" s="333">
        <v>0.82486170417369564</v>
      </c>
      <c r="JK13" s="333">
        <v>0.77391539754528194</v>
      </c>
      <c r="JL13" s="333">
        <v>0.76927028111857787</v>
      </c>
      <c r="JM13" s="333">
        <v>0.94740196217430561</v>
      </c>
      <c r="JN13" s="333">
        <v>1.0472603449208464</v>
      </c>
      <c r="JO13" s="333">
        <v>1.0989917573878538</v>
      </c>
      <c r="JP13" s="333">
        <v>0.97457162509787054</v>
      </c>
      <c r="JQ13" s="333">
        <v>0.85267012057310565</v>
      </c>
      <c r="JR13" s="333">
        <v>0.79772241240362196</v>
      </c>
      <c r="JS13" s="333">
        <v>0.76585920275287989</v>
      </c>
      <c r="JT13" s="333">
        <v>0.94722655902928943</v>
      </c>
      <c r="JU13" s="333">
        <v>1.1778641557588061</v>
      </c>
      <c r="JV13" s="333">
        <v>0.8121299565991299</v>
      </c>
      <c r="JW13" s="333">
        <v>0.86848407924603499</v>
      </c>
      <c r="JX13" s="333">
        <v>1.0645584657171696</v>
      </c>
      <c r="JY13" s="333">
        <v>0.8176205578150525</v>
      </c>
      <c r="JZ13" s="333">
        <v>0.78068650481421631</v>
      </c>
      <c r="KA13" s="333">
        <v>0.85598715099484668</v>
      </c>
      <c r="KB13" s="333">
        <v>0.84898829770973483</v>
      </c>
      <c r="KC13" s="333">
        <v>0.78361927423927324</v>
      </c>
      <c r="KD13" s="333">
        <v>0.72088442914717887</v>
      </c>
      <c r="KE13" s="333">
        <v>0.81159066020280257</v>
      </c>
      <c r="KF13" s="333">
        <v>0.63662693061851183</v>
      </c>
      <c r="KG13" s="333">
        <v>0.72652524546490749</v>
      </c>
      <c r="KH13" s="333">
        <v>0.8024281248280718</v>
      </c>
      <c r="KI13" s="333">
        <v>0.82408670907420145</v>
      </c>
      <c r="KJ13" s="333">
        <v>0.78206716953914557</v>
      </c>
      <c r="KK13" s="333">
        <v>0.73445953115792684</v>
      </c>
      <c r="KL13" s="333">
        <v>0.68034807506328432</v>
      </c>
      <c r="KM13" s="333">
        <v>0.73312571606776655</v>
      </c>
      <c r="KN13" s="333">
        <v>0.68352391057689965</v>
      </c>
      <c r="KO13" s="333">
        <v>0.86724331014308542</v>
      </c>
      <c r="KP13" s="333">
        <v>0.80058651284618654</v>
      </c>
      <c r="KQ13" s="333">
        <v>0.71949831157655697</v>
      </c>
      <c r="KR13" s="333">
        <v>0.70618421735717718</v>
      </c>
      <c r="KS13" s="333">
        <v>0.74093240039877395</v>
      </c>
      <c r="KT13" s="333">
        <v>0.69030788631250972</v>
      </c>
      <c r="KU13" s="333">
        <v>0.70655451717833684</v>
      </c>
      <c r="KV13" s="333">
        <v>0.81289119126567744</v>
      </c>
      <c r="KW13" s="333">
        <v>0.79913453666523371</v>
      </c>
      <c r="KX13" s="333">
        <v>0.67833351270559961</v>
      </c>
      <c r="KY13" s="333">
        <v>0.66459070101656725</v>
      </c>
      <c r="KZ13" s="333">
        <v>0.69383467606048277</v>
      </c>
      <c r="LA13" s="333">
        <v>0.71115736749677716</v>
      </c>
      <c r="LB13" s="333">
        <v>0.63663174582758797</v>
      </c>
      <c r="LC13" s="333">
        <v>0.83273986327821392</v>
      </c>
      <c r="LD13" s="333">
        <v>0.83049335037440508</v>
      </c>
      <c r="LE13" s="333">
        <v>0.67092339859111527</v>
      </c>
      <c r="LF13" s="333">
        <v>0.69000074211133933</v>
      </c>
      <c r="LG13" s="333">
        <v>0.68001481462107805</v>
      </c>
      <c r="LH13" s="333">
        <v>0.63302512842073844</v>
      </c>
      <c r="LI13" s="333">
        <v>0.77218865827273819</v>
      </c>
      <c r="LJ13" s="333">
        <v>0.83409890284781052</v>
      </c>
      <c r="LK13" s="333">
        <v>0.90056724313094094</v>
      </c>
      <c r="LL13" s="333">
        <v>0.72620062649531547</v>
      </c>
      <c r="LM13" s="333">
        <v>0.65836953789332653</v>
      </c>
      <c r="LN13" s="333">
        <v>0.76745676705329247</v>
      </c>
      <c r="LO13" s="333">
        <v>0.73853390692350751</v>
      </c>
      <c r="LP13" s="333">
        <v>0.71657519032053085</v>
      </c>
      <c r="LQ13" s="333">
        <v>0.8156977894913694</v>
      </c>
      <c r="LR13" s="333">
        <v>0.85528087648711348</v>
      </c>
      <c r="LS13" s="333">
        <v>0.7143189293558091</v>
      </c>
      <c r="LT13" s="333">
        <v>0.72046252638597141</v>
      </c>
      <c r="LU13" s="333">
        <v>0.66944192730910246</v>
      </c>
      <c r="LV13" s="333">
        <v>0.65652264554283213</v>
      </c>
      <c r="LW13" s="333">
        <v>0.64349049391484758</v>
      </c>
      <c r="LX13" s="333">
        <v>0.83001683953002947</v>
      </c>
      <c r="LY13" s="333">
        <v>0.79266444973332395</v>
      </c>
      <c r="LZ13" s="333">
        <v>0.65709813620545321</v>
      </c>
      <c r="MA13" s="333">
        <v>0.686866861850294</v>
      </c>
      <c r="MB13" s="333">
        <v>0.75889959351409186</v>
      </c>
      <c r="MC13" s="333">
        <v>0.97361979848153757</v>
      </c>
      <c r="MD13" s="333">
        <v>0.84969657432504542</v>
      </c>
      <c r="ME13" s="333">
        <v>0.90148956455931872</v>
      </c>
      <c r="MF13" s="333">
        <v>0.88055297159704859</v>
      </c>
      <c r="MG13" s="333">
        <v>0.74625104699637312</v>
      </c>
      <c r="MH13" s="333">
        <v>0.753684309102717</v>
      </c>
      <c r="MI13" s="333">
        <v>0.71520980449975602</v>
      </c>
      <c r="MJ13" s="333">
        <v>0.67022817614244889</v>
      </c>
      <c r="MK13" s="333">
        <v>0.70312689278546892</v>
      </c>
      <c r="ML13" s="333">
        <v>0.78585538825721646</v>
      </c>
      <c r="MM13" s="333">
        <v>0.98006101346282737</v>
      </c>
      <c r="MN13" s="333">
        <v>0.715983437171958</v>
      </c>
      <c r="MO13" s="333">
        <v>0.66871345283347505</v>
      </c>
      <c r="MP13" s="333">
        <v>0.81467719144975392</v>
      </c>
      <c r="MQ13" s="333">
        <v>0.74948306582764013</v>
      </c>
      <c r="MR13" s="333">
        <v>0.7485469001722882</v>
      </c>
      <c r="MS13" s="333">
        <v>0.81719205789582527</v>
      </c>
      <c r="MT13" s="333">
        <v>0.84928650151643981</v>
      </c>
      <c r="MU13" s="333">
        <v>0.82946908671896347</v>
      </c>
      <c r="MV13" s="333">
        <v>0.84184424592086116</v>
      </c>
      <c r="MW13" s="333">
        <v>0.71464987545978387</v>
      </c>
      <c r="MX13" s="333">
        <v>0.87861811109401589</v>
      </c>
      <c r="MY13" s="333">
        <v>0.84811535620585499</v>
      </c>
      <c r="MZ13" s="333">
        <v>0.92835467208123601</v>
      </c>
      <c r="NA13" s="333">
        <v>0.94879393816345858</v>
      </c>
      <c r="NB13" s="333">
        <v>0.80434941686749473</v>
      </c>
      <c r="NC13" s="333">
        <v>0.82937853873436229</v>
      </c>
      <c r="ND13" s="333">
        <v>1.0222547896461891</v>
      </c>
      <c r="NE13" s="333">
        <v>0.86482977097398528</v>
      </c>
      <c r="NF13" s="333">
        <v>0.80467049258270196</v>
      </c>
      <c r="NG13" s="333">
        <v>0.79767883999136702</v>
      </c>
      <c r="NH13" s="333">
        <v>0.83766659128687282</v>
      </c>
      <c r="NI13" s="333">
        <v>0.81419540963659387</v>
      </c>
      <c r="NJ13" s="333">
        <v>0.79435781070264944</v>
      </c>
    </row>
    <row r="14" spans="1:374" x14ac:dyDescent="0.25">
      <c r="A14" s="314">
        <v>43739</v>
      </c>
      <c r="B14" s="314">
        <v>43769</v>
      </c>
      <c r="D14" s="179" t="s">
        <v>86</v>
      </c>
      <c r="E14" s="336">
        <f t="shared" si="0"/>
        <v>589.57661986698145</v>
      </c>
      <c r="I14" s="322" t="s">
        <v>190</v>
      </c>
      <c r="J14" s="333">
        <v>0.85751690227384547</v>
      </c>
      <c r="K14" s="333">
        <v>0.74576678868934754</v>
      </c>
      <c r="L14" s="333">
        <v>0.72379824806372173</v>
      </c>
      <c r="M14" s="333">
        <v>0.73271153367352004</v>
      </c>
      <c r="N14" s="333">
        <v>0.8490624293340675</v>
      </c>
      <c r="O14" s="333">
        <v>0.90897717473648443</v>
      </c>
      <c r="P14" s="333">
        <v>0.82274505197318382</v>
      </c>
      <c r="Q14" s="333">
        <v>0.81737287223948252</v>
      </c>
      <c r="R14" s="333">
        <v>0.7160730389010701</v>
      </c>
      <c r="S14" s="333">
        <v>0.83319836089279775</v>
      </c>
      <c r="T14" s="333">
        <v>0.85545120980087741</v>
      </c>
      <c r="U14" s="333">
        <v>1.0208546440921922</v>
      </c>
      <c r="V14" s="333">
        <v>0.99282549062640002</v>
      </c>
      <c r="W14" s="333">
        <v>0.78756697879356252</v>
      </c>
      <c r="X14" s="333">
        <v>0.77062431075290427</v>
      </c>
      <c r="Y14" s="333">
        <v>0.83352945476268892</v>
      </c>
      <c r="Z14" s="333">
        <v>0.78167841035154539</v>
      </c>
      <c r="AA14" s="333">
        <v>0.78720811834260751</v>
      </c>
      <c r="AB14" s="333">
        <v>0.87954181944274756</v>
      </c>
      <c r="AC14" s="333">
        <v>1.0342754814454391</v>
      </c>
      <c r="AD14" s="333">
        <v>1.2048414985995499</v>
      </c>
      <c r="AE14" s="333">
        <v>0.89693485194395617</v>
      </c>
      <c r="AF14" s="333">
        <v>0.81503185069547102</v>
      </c>
      <c r="AG14" s="333">
        <v>0.81163797805011029</v>
      </c>
      <c r="AH14" s="333">
        <v>0.80377442118045794</v>
      </c>
      <c r="AI14" s="333">
        <v>0.9989595305321165</v>
      </c>
      <c r="AJ14" s="333">
        <v>0.86067625298521888</v>
      </c>
      <c r="AK14" s="333">
        <v>0.78013654121711484</v>
      </c>
      <c r="AL14" s="333">
        <v>0.81528993337466094</v>
      </c>
      <c r="AM14" s="333">
        <v>0.81125833750935283</v>
      </c>
      <c r="AN14" s="333">
        <v>1.1569214903418152</v>
      </c>
      <c r="AO14" s="333">
        <v>1.0023163624728397</v>
      </c>
      <c r="AP14" s="333">
        <v>1.0978170326261096</v>
      </c>
      <c r="AQ14" s="333">
        <v>0.94939090724877684</v>
      </c>
      <c r="AR14" s="333">
        <v>0.74008275896582942</v>
      </c>
      <c r="AS14" s="333">
        <v>0.61994834366531515</v>
      </c>
      <c r="AT14" s="333">
        <v>0.69321842240418896</v>
      </c>
      <c r="AU14" s="333">
        <v>0.77565235112169739</v>
      </c>
      <c r="AV14" s="333">
        <v>0.76763566773093694</v>
      </c>
      <c r="AW14" s="333">
        <v>0.94004642931890703</v>
      </c>
      <c r="AX14" s="333">
        <v>1.0015758162052812</v>
      </c>
      <c r="AY14" s="333">
        <v>0.73919499453264548</v>
      </c>
      <c r="AZ14" s="333">
        <v>0.87351911135193105</v>
      </c>
      <c r="BA14" s="333">
        <v>0.64796439150363505</v>
      </c>
      <c r="BB14" s="333">
        <v>0.72995703330387585</v>
      </c>
      <c r="BC14" s="333">
        <v>0.70646724955103291</v>
      </c>
      <c r="BD14" s="333">
        <v>0.82097047399278433</v>
      </c>
      <c r="BE14" s="333">
        <v>0.90253558831115599</v>
      </c>
      <c r="BF14" s="333">
        <v>0.8627327913727405</v>
      </c>
      <c r="BG14" s="333">
        <v>0.81277438948819503</v>
      </c>
      <c r="BH14" s="333">
        <v>0.8968398406191499</v>
      </c>
      <c r="BI14" s="333">
        <v>0.73769437135487104</v>
      </c>
      <c r="BJ14" s="333">
        <v>0.73806533115905493</v>
      </c>
      <c r="BK14" s="333">
        <v>0.8486553879349592</v>
      </c>
      <c r="BL14" s="333">
        <v>0.90770926136655694</v>
      </c>
      <c r="BM14" s="333">
        <v>0.73975124646844448</v>
      </c>
      <c r="BN14" s="333">
        <v>0.81938595167678396</v>
      </c>
      <c r="BO14" s="333">
        <v>0.75294575790916973</v>
      </c>
      <c r="BP14" s="333">
        <v>0.71400163144514639</v>
      </c>
      <c r="BQ14" s="333">
        <v>0.78252225016645505</v>
      </c>
      <c r="BR14" s="333">
        <v>0.98922790405928351</v>
      </c>
      <c r="BS14" s="333">
        <v>0.88037485429438878</v>
      </c>
      <c r="BT14" s="333">
        <v>0.78043340848018494</v>
      </c>
      <c r="BU14" s="333">
        <v>0.69778437138392113</v>
      </c>
      <c r="BV14" s="333">
        <v>0.80277567835509356</v>
      </c>
      <c r="BW14" s="333">
        <v>0.75696889108441023</v>
      </c>
      <c r="BX14" s="333">
        <v>0.8507294888824195</v>
      </c>
      <c r="BY14" s="333">
        <v>0.83934631977629759</v>
      </c>
      <c r="BZ14" s="333">
        <v>0.8621115878030291</v>
      </c>
      <c r="CA14" s="333">
        <v>0.68173867660338994</v>
      </c>
      <c r="CB14" s="333">
        <v>0.72469902904355221</v>
      </c>
      <c r="CC14" s="333">
        <v>0.73983025346130493</v>
      </c>
      <c r="CD14" s="333">
        <v>0.71079232842294093</v>
      </c>
      <c r="CE14" s="333">
        <v>0.71887483490992565</v>
      </c>
      <c r="CF14" s="333">
        <v>0.79810861296047009</v>
      </c>
      <c r="CG14" s="333">
        <v>0.84992203903962715</v>
      </c>
      <c r="CH14" s="333">
        <v>0.7237560836118232</v>
      </c>
      <c r="CI14" s="333">
        <v>0.71160772028483732</v>
      </c>
      <c r="CJ14" s="333">
        <v>0.65724637546405518</v>
      </c>
      <c r="CK14" s="333">
        <v>0.70471337158389991</v>
      </c>
      <c r="CL14" s="333">
        <v>0.73573699760745181</v>
      </c>
      <c r="CM14" s="333">
        <v>0.85872162697101695</v>
      </c>
      <c r="CN14" s="333">
        <v>0.79960008228502144</v>
      </c>
      <c r="CO14" s="333">
        <v>0.63728969212572173</v>
      </c>
      <c r="CP14" s="333">
        <v>0.74609750089632443</v>
      </c>
      <c r="CQ14" s="333">
        <v>0.71806544595476307</v>
      </c>
      <c r="CR14" s="333">
        <v>0.69104736989046445</v>
      </c>
      <c r="CS14" s="333">
        <v>0.7132082173201626</v>
      </c>
      <c r="CT14" s="333">
        <v>0.79248107734465312</v>
      </c>
      <c r="CU14" s="333">
        <v>0.77544730171154241</v>
      </c>
      <c r="CV14" s="333">
        <v>0.72743456608476353</v>
      </c>
      <c r="CW14" s="333">
        <v>0.69572241324052442</v>
      </c>
      <c r="CX14" s="333">
        <v>0.69456984609648875</v>
      </c>
      <c r="CY14" s="333">
        <v>0.63924788089225448</v>
      </c>
      <c r="CZ14" s="333">
        <v>0.73830596207496235</v>
      </c>
      <c r="DA14" s="333">
        <v>0.7980830361499075</v>
      </c>
      <c r="DB14" s="333">
        <v>0.77285732502381244</v>
      </c>
      <c r="DC14" s="333">
        <v>0.71360437465659987</v>
      </c>
      <c r="DD14" s="333">
        <v>0.70908673692247104</v>
      </c>
      <c r="DE14" s="333">
        <v>0.61286505820379922</v>
      </c>
      <c r="DF14" s="333">
        <v>0.69857616906084652</v>
      </c>
      <c r="DG14" s="333">
        <v>0.70048276071674653</v>
      </c>
      <c r="DH14" s="333">
        <v>0.93166080744182811</v>
      </c>
      <c r="DI14" s="333">
        <v>0.83573448085823621</v>
      </c>
      <c r="DJ14" s="333">
        <v>0.64834795753047281</v>
      </c>
      <c r="DK14" s="333">
        <v>0.67787350257667989</v>
      </c>
      <c r="DL14" s="333">
        <v>0.63543767654077488</v>
      </c>
      <c r="DM14" s="333">
        <v>0.76723356797583298</v>
      </c>
      <c r="DN14" s="333">
        <v>0.80303867766521619</v>
      </c>
      <c r="DO14" s="333">
        <v>0.8217997741417139</v>
      </c>
      <c r="DP14" s="333">
        <v>0.93840003743632416</v>
      </c>
      <c r="DQ14" s="333">
        <v>0.65958798329589219</v>
      </c>
      <c r="DR14" s="333">
        <v>0.73888135261909027</v>
      </c>
      <c r="DS14" s="333">
        <v>0.6681827568492299</v>
      </c>
      <c r="DT14" s="333">
        <v>0.65137742172298452</v>
      </c>
      <c r="DU14" s="333">
        <v>0.75892645510882195</v>
      </c>
      <c r="DV14" s="333">
        <v>0.7954294098786614</v>
      </c>
      <c r="DW14" s="333">
        <v>0.79843550127734197</v>
      </c>
      <c r="DX14" s="333">
        <v>0.65665855382700145</v>
      </c>
      <c r="DY14" s="333">
        <v>0.68364565746252903</v>
      </c>
      <c r="DZ14" s="333">
        <v>0.61808353082365852</v>
      </c>
      <c r="EA14" s="333">
        <v>0.60558718742843587</v>
      </c>
      <c r="EB14" s="333">
        <v>0.61916967041987736</v>
      </c>
      <c r="EC14" s="333">
        <v>0.77705336822067805</v>
      </c>
      <c r="ED14" s="333">
        <v>0.81473296362032444</v>
      </c>
      <c r="EE14" s="333">
        <v>0.57580741600306051</v>
      </c>
      <c r="EF14" s="333">
        <v>0.61649730189633511</v>
      </c>
      <c r="EG14" s="333">
        <v>0.61651293083317582</v>
      </c>
      <c r="EH14" s="333">
        <v>0.67173743761389459</v>
      </c>
      <c r="EI14" s="333">
        <v>0.61476562427385151</v>
      </c>
      <c r="EJ14" s="333">
        <v>0.71694012659676443</v>
      </c>
      <c r="EK14" s="333">
        <v>0.81234419737695696</v>
      </c>
      <c r="EL14" s="333">
        <v>0.74083695928940541</v>
      </c>
      <c r="EM14" s="333">
        <v>0.68023030078056723</v>
      </c>
      <c r="EN14" s="333">
        <v>0.65414338236698821</v>
      </c>
      <c r="EO14" s="333">
        <v>0.66538910164654996</v>
      </c>
      <c r="EP14" s="333">
        <v>0.66728448080748892</v>
      </c>
      <c r="EQ14" s="333">
        <v>0.83356163683522255</v>
      </c>
      <c r="ER14" s="333">
        <v>0.84209731868599424</v>
      </c>
      <c r="ES14" s="333">
        <v>0.75728446531118909</v>
      </c>
      <c r="ET14" s="333">
        <v>0.74467421960146707</v>
      </c>
      <c r="EU14" s="333">
        <v>0.66098555521466063</v>
      </c>
      <c r="EV14" s="333">
        <v>0.7118218624537378</v>
      </c>
      <c r="EW14" s="333">
        <v>0.77472008826989025</v>
      </c>
      <c r="EX14" s="333">
        <v>0.88474314907348306</v>
      </c>
      <c r="EY14" s="333">
        <v>0.99734153600467323</v>
      </c>
      <c r="EZ14" s="333">
        <v>1.1342866707394439</v>
      </c>
      <c r="FA14" s="333">
        <v>0.77168505427927492</v>
      </c>
      <c r="FB14" s="333">
        <v>0.68166814769921769</v>
      </c>
      <c r="FC14" s="333">
        <v>0.71353143946781739</v>
      </c>
      <c r="FD14" s="333">
        <v>0.76281896378281955</v>
      </c>
      <c r="FE14" s="333">
        <v>0.96954829064919901</v>
      </c>
      <c r="FF14" s="333">
        <v>1.0009954242956518</v>
      </c>
      <c r="FG14" s="333">
        <v>0.80442907351091697</v>
      </c>
      <c r="FH14" s="333">
        <v>0.72055863863997749</v>
      </c>
      <c r="FI14" s="333">
        <v>0.74457980511976252</v>
      </c>
      <c r="FJ14" s="333">
        <v>1.0571302612075943</v>
      </c>
      <c r="FK14" s="333">
        <v>1.00084739689414</v>
      </c>
      <c r="FL14" s="333">
        <v>1.1407950730693273</v>
      </c>
      <c r="FM14" s="333">
        <v>1.0627870602148008</v>
      </c>
      <c r="FN14" s="333">
        <v>0.82982943452776803</v>
      </c>
      <c r="FO14" s="333">
        <v>0.89172579929565488</v>
      </c>
      <c r="FP14" s="333">
        <v>0.8051254291197889</v>
      </c>
      <c r="FQ14" s="333">
        <v>0.87064151469337059</v>
      </c>
      <c r="FR14" s="333">
        <v>0.78610463384073359</v>
      </c>
      <c r="FS14" s="333">
        <v>1.0505955350213441</v>
      </c>
      <c r="FT14" s="333">
        <v>1.1004282539662491</v>
      </c>
      <c r="FU14" s="333">
        <v>1.001864752948384</v>
      </c>
      <c r="FV14" s="333">
        <v>0.98464455393772643</v>
      </c>
      <c r="FW14" s="333">
        <v>0.98061034276691217</v>
      </c>
      <c r="FX14" s="333">
        <v>0.98459844433937838</v>
      </c>
      <c r="FY14" s="333">
        <v>1.0459743813145803</v>
      </c>
      <c r="FZ14" s="333">
        <v>1.2593756759057011</v>
      </c>
      <c r="GA14" s="333">
        <v>1.2916583167151561</v>
      </c>
      <c r="GB14" s="333">
        <v>1.2466568514934619</v>
      </c>
      <c r="GC14" s="333">
        <v>1.1227085654490798</v>
      </c>
      <c r="GD14" s="333">
        <v>1.459180907006064</v>
      </c>
      <c r="GE14" s="333">
        <v>1.6500398144777497</v>
      </c>
      <c r="GF14" s="333">
        <v>1.6060167178776723</v>
      </c>
      <c r="GG14" s="333">
        <v>1.8804416793221921</v>
      </c>
      <c r="GH14" s="333">
        <v>1.7738149471574811</v>
      </c>
      <c r="GI14" s="333">
        <v>1.2222738303107343</v>
      </c>
      <c r="GJ14" s="333">
        <v>1.3670829178680195</v>
      </c>
      <c r="GK14" s="333">
        <v>1.6647323368749882</v>
      </c>
      <c r="GL14" s="333">
        <v>1.8458227775191336</v>
      </c>
      <c r="GM14" s="333">
        <v>1.4765677838751829</v>
      </c>
      <c r="GN14" s="333">
        <v>1.8862531048535065</v>
      </c>
      <c r="GO14" s="333">
        <v>1.6876414663418735</v>
      </c>
      <c r="GP14" s="333">
        <v>1.0152285481111998</v>
      </c>
      <c r="GQ14" s="333">
        <v>1.275005554879419</v>
      </c>
      <c r="GR14" s="333">
        <v>1.4015329387626623</v>
      </c>
      <c r="GS14" s="333">
        <v>1.5595409923791621</v>
      </c>
      <c r="GT14" s="333">
        <v>1.6170141916289003</v>
      </c>
      <c r="GU14" s="333">
        <v>1.6665272268557787</v>
      </c>
      <c r="GV14" s="333">
        <v>1.8298047536435695</v>
      </c>
      <c r="GW14" s="333">
        <v>1.3153959252822915</v>
      </c>
      <c r="GX14" s="333">
        <v>1.4814569668425812</v>
      </c>
      <c r="GY14" s="333">
        <v>1.8024576724680996</v>
      </c>
      <c r="GZ14" s="333">
        <v>1.2650967688388084</v>
      </c>
      <c r="HA14" s="333">
        <v>1.3908656625259352</v>
      </c>
      <c r="HB14" s="333">
        <v>2.2900631629868595</v>
      </c>
      <c r="HC14" s="333">
        <v>2.2361606216954755</v>
      </c>
      <c r="HD14" s="333">
        <v>1.5665678826062852</v>
      </c>
      <c r="HE14" s="333">
        <v>1.0760080925266697</v>
      </c>
      <c r="HF14" s="333">
        <v>1.1375920543225497</v>
      </c>
      <c r="HG14" s="333">
        <v>1.1932725470883438</v>
      </c>
      <c r="HH14" s="333">
        <v>1.3766026602977517</v>
      </c>
      <c r="HI14" s="333">
        <v>1.6547069089449873</v>
      </c>
      <c r="HJ14" s="333">
        <v>1.7854623377894925</v>
      </c>
      <c r="HK14" s="333">
        <v>1.735907082651482</v>
      </c>
      <c r="HL14" s="333">
        <v>1.7538769928912692</v>
      </c>
      <c r="HM14" s="333">
        <v>1.6241998253986143</v>
      </c>
      <c r="HN14" s="333">
        <v>1.3854825640181883</v>
      </c>
      <c r="HO14" s="333">
        <v>1.5596476287234571</v>
      </c>
      <c r="HP14" s="333">
        <v>1.8627492702310633</v>
      </c>
      <c r="HQ14" s="333">
        <v>1.912398705556658</v>
      </c>
      <c r="HR14" s="333">
        <v>1.3116680717061595</v>
      </c>
      <c r="HS14" s="333">
        <v>1.3593663151508468</v>
      </c>
      <c r="HT14" s="333">
        <v>1.444136067571826</v>
      </c>
      <c r="HU14" s="333">
        <v>1.5690565690959868</v>
      </c>
      <c r="HV14" s="333">
        <v>1.5192328450140602</v>
      </c>
      <c r="HW14" s="333">
        <v>1.4009130753697778</v>
      </c>
      <c r="HX14" s="333">
        <v>1.3319088968798387</v>
      </c>
      <c r="HY14" s="333">
        <v>1.291161367023993</v>
      </c>
      <c r="HZ14" s="333">
        <v>1.2462687772254313</v>
      </c>
      <c r="IA14" s="333">
        <v>1.3586152395984512</v>
      </c>
      <c r="IB14" s="333">
        <v>1.480029551044542</v>
      </c>
      <c r="IC14" s="333">
        <v>1.395280978212222</v>
      </c>
      <c r="ID14" s="333">
        <v>1.6318635735365139</v>
      </c>
      <c r="IE14" s="333">
        <v>1.9521307763162077</v>
      </c>
      <c r="IF14" s="333">
        <v>1.7455462123580812</v>
      </c>
      <c r="IG14" s="333">
        <v>1.6955548093374921</v>
      </c>
      <c r="IH14" s="333">
        <v>1.6459944193309313</v>
      </c>
      <c r="II14" s="333">
        <v>1.8223544733427857</v>
      </c>
      <c r="IJ14" s="333">
        <v>1.1972785737892224</v>
      </c>
      <c r="IK14" s="333">
        <v>1.207709618641613</v>
      </c>
      <c r="IL14" s="333">
        <v>1.1215609593454898</v>
      </c>
      <c r="IM14" s="333">
        <v>0.95713517284495009</v>
      </c>
      <c r="IN14" s="333">
        <v>0.97951862987815552</v>
      </c>
      <c r="IO14" s="333">
        <v>1.0797576086085794</v>
      </c>
      <c r="IP14" s="333">
        <v>1.194182781335011</v>
      </c>
      <c r="IQ14" s="333">
        <v>1.2256742743737756</v>
      </c>
      <c r="IR14" s="333">
        <v>1.4798498220128202</v>
      </c>
      <c r="IS14" s="333">
        <v>1.285901475764758</v>
      </c>
      <c r="IT14" s="333">
        <v>1.4129657348921727</v>
      </c>
      <c r="IU14" s="333">
        <v>1.2149596062906369</v>
      </c>
      <c r="IV14" s="333">
        <v>1.2495047440531297</v>
      </c>
      <c r="IW14" s="333">
        <v>1.0509921343034638</v>
      </c>
      <c r="IX14" s="333">
        <v>0.9953831754367638</v>
      </c>
      <c r="IY14" s="333">
        <v>1.0784634682136411</v>
      </c>
      <c r="IZ14" s="333">
        <v>1.1679122902205583</v>
      </c>
      <c r="JA14" s="333">
        <v>0.98441874997561885</v>
      </c>
      <c r="JB14" s="333">
        <v>1.0428285514008895</v>
      </c>
      <c r="JC14" s="333">
        <v>1.2456162013294705</v>
      </c>
      <c r="JD14" s="333">
        <v>1.3312728334945103</v>
      </c>
      <c r="JE14" s="333">
        <v>0.89719623009638605</v>
      </c>
      <c r="JF14" s="333">
        <v>1.087644762465755</v>
      </c>
      <c r="JG14" s="333">
        <v>1.4699642737928789</v>
      </c>
      <c r="JH14" s="333">
        <v>1.051155339862986</v>
      </c>
      <c r="JI14" s="333">
        <v>0.86763894918830597</v>
      </c>
      <c r="JJ14" s="333">
        <v>0.82791298228385857</v>
      </c>
      <c r="JK14" s="333">
        <v>0.76827408591852875</v>
      </c>
      <c r="JL14" s="333">
        <v>0.77663608338023771</v>
      </c>
      <c r="JM14" s="333">
        <v>1.0211099804560648</v>
      </c>
      <c r="JN14" s="333">
        <v>1.2068275857586039</v>
      </c>
      <c r="JO14" s="333">
        <v>1.1967051050074742</v>
      </c>
      <c r="JP14" s="333">
        <v>1.0112328228603629</v>
      </c>
      <c r="JQ14" s="333">
        <v>0.80150281577965987</v>
      </c>
      <c r="JR14" s="333">
        <v>0.87365608405601181</v>
      </c>
      <c r="JS14" s="333">
        <v>0.78494384830761421</v>
      </c>
      <c r="JT14" s="333">
        <v>1.0202243837706448</v>
      </c>
      <c r="JU14" s="333">
        <v>1.3088767901644545</v>
      </c>
      <c r="JV14" s="333">
        <v>0.84084506598323749</v>
      </c>
      <c r="JW14" s="333">
        <v>0.94719311736407963</v>
      </c>
      <c r="JX14" s="333">
        <v>1.2444167682399239</v>
      </c>
      <c r="JY14" s="333">
        <v>0.82244698670824046</v>
      </c>
      <c r="JZ14" s="333">
        <v>0.7989324235191656</v>
      </c>
      <c r="KA14" s="333">
        <v>0.86404523119799803</v>
      </c>
      <c r="KB14" s="333">
        <v>0.88131447595640189</v>
      </c>
      <c r="KC14" s="333">
        <v>0.81380349413327269</v>
      </c>
      <c r="KD14" s="333">
        <v>0.79233979087008388</v>
      </c>
      <c r="KE14" s="333">
        <v>0.8316318374672822</v>
      </c>
      <c r="KF14" s="333">
        <v>0.66923544084619757</v>
      </c>
      <c r="KG14" s="333">
        <v>0.71808905305942572</v>
      </c>
      <c r="KH14" s="333">
        <v>0.81880247208956258</v>
      </c>
      <c r="KI14" s="333">
        <v>0.86313024895888357</v>
      </c>
      <c r="KJ14" s="333">
        <v>0.77394661736467507</v>
      </c>
      <c r="KK14" s="333">
        <v>0.70768064423494936</v>
      </c>
      <c r="KL14" s="333">
        <v>0.643838254710554</v>
      </c>
      <c r="KM14" s="333">
        <v>0.6786794352872344</v>
      </c>
      <c r="KN14" s="333">
        <v>0.74012243133714539</v>
      </c>
      <c r="KO14" s="333">
        <v>0.82107623399200558</v>
      </c>
      <c r="KP14" s="333">
        <v>0.92323572590399694</v>
      </c>
      <c r="KQ14" s="333">
        <v>0.6854720609192555</v>
      </c>
      <c r="KR14" s="333">
        <v>0.70287072376198301</v>
      </c>
      <c r="KS14" s="333">
        <v>0.69379707555367853</v>
      </c>
      <c r="KT14" s="333">
        <v>0.67041196949217108</v>
      </c>
      <c r="KU14" s="333">
        <v>0.689960144846956</v>
      </c>
      <c r="KV14" s="333">
        <v>0.76629564185670496</v>
      </c>
      <c r="KW14" s="333">
        <v>0.89495307931753409</v>
      </c>
      <c r="KX14" s="333">
        <v>0.67408202907300518</v>
      </c>
      <c r="KY14" s="333">
        <v>0.67154559976136319</v>
      </c>
      <c r="KZ14" s="333">
        <v>0.67417407211902491</v>
      </c>
      <c r="LA14" s="333">
        <v>0.67924157785656258</v>
      </c>
      <c r="LB14" s="333">
        <v>0.6647327540414758</v>
      </c>
      <c r="LC14" s="333">
        <v>0.7948637635879322</v>
      </c>
      <c r="LD14" s="333">
        <v>0.82806068731779803</v>
      </c>
      <c r="LE14" s="333">
        <v>0.65832727019863346</v>
      </c>
      <c r="LF14" s="333">
        <v>0.72645867784650819</v>
      </c>
      <c r="LG14" s="333">
        <v>0.67307978790024747</v>
      </c>
      <c r="LH14" s="333">
        <v>0.64630229101804648</v>
      </c>
      <c r="LI14" s="333">
        <v>0.70975806248878059</v>
      </c>
      <c r="LJ14" s="333">
        <v>0.81339850508830747</v>
      </c>
      <c r="LK14" s="333">
        <v>0.89501031947581244</v>
      </c>
      <c r="LL14" s="333">
        <v>0.68387027462999139</v>
      </c>
      <c r="LM14" s="333">
        <v>0.66038482798516607</v>
      </c>
      <c r="LN14" s="333">
        <v>0.73150667271199743</v>
      </c>
      <c r="LO14" s="333">
        <v>0.69120474819552014</v>
      </c>
      <c r="LP14" s="333">
        <v>0.71908547023998115</v>
      </c>
      <c r="LQ14" s="333">
        <v>0.83525648443837408</v>
      </c>
      <c r="LR14" s="333">
        <v>0.94101067515600101</v>
      </c>
      <c r="LS14" s="333">
        <v>0.67828663278956303</v>
      </c>
      <c r="LT14" s="333">
        <v>0.65170698694504114</v>
      </c>
      <c r="LU14" s="333">
        <v>0.67452040957283954</v>
      </c>
      <c r="LV14" s="333">
        <v>0.62997261995272813</v>
      </c>
      <c r="LW14" s="333">
        <v>0.66243384008334116</v>
      </c>
      <c r="LX14" s="333">
        <v>0.81670197752964191</v>
      </c>
      <c r="LY14" s="333">
        <v>0.89141927008581412</v>
      </c>
      <c r="LZ14" s="333">
        <v>0.63934282445814317</v>
      </c>
      <c r="MA14" s="333">
        <v>0.5996091056176438</v>
      </c>
      <c r="MB14" s="333">
        <v>0.73728933035292843</v>
      </c>
      <c r="MC14" s="333">
        <v>1.0648593363030241</v>
      </c>
      <c r="MD14" s="333">
        <v>0.90771998300429291</v>
      </c>
      <c r="ME14" s="333">
        <v>0.90061207462899595</v>
      </c>
      <c r="MF14" s="333">
        <v>0.96173281901750229</v>
      </c>
      <c r="MG14" s="333">
        <v>0.74101634141342021</v>
      </c>
      <c r="MH14" s="333">
        <v>0.71474377107895315</v>
      </c>
      <c r="MI14" s="333">
        <v>0.71194886319841133</v>
      </c>
      <c r="MJ14" s="333">
        <v>0.65538165043911789</v>
      </c>
      <c r="MK14" s="333">
        <v>0.72359929134906753</v>
      </c>
      <c r="ML14" s="333">
        <v>0.81238675463041743</v>
      </c>
      <c r="MM14" s="333">
        <v>0.97804315342337023</v>
      </c>
      <c r="MN14" s="333">
        <v>0.68701273130304363</v>
      </c>
      <c r="MO14" s="333">
        <v>0.70214159369440976</v>
      </c>
      <c r="MP14" s="333">
        <v>0.85643063612142722</v>
      </c>
      <c r="MQ14" s="333">
        <v>0.74162955286184096</v>
      </c>
      <c r="MR14" s="333">
        <v>0.73527965717263244</v>
      </c>
      <c r="MS14" s="333">
        <v>0.80321520635184884</v>
      </c>
      <c r="MT14" s="333">
        <v>0.89471010286641772</v>
      </c>
      <c r="MU14" s="333">
        <v>0.79547348199184975</v>
      </c>
      <c r="MV14" s="333">
        <v>0.8692782695430088</v>
      </c>
      <c r="MW14" s="333">
        <v>0.68963808074135402</v>
      </c>
      <c r="MX14" s="333">
        <v>0.86659797132412508</v>
      </c>
      <c r="MY14" s="333">
        <v>0.80504444206035997</v>
      </c>
      <c r="MZ14" s="333">
        <v>0.89017163826789547</v>
      </c>
      <c r="NA14" s="333">
        <v>0.96880995039171547</v>
      </c>
      <c r="NB14" s="333">
        <v>0.8003491841863658</v>
      </c>
      <c r="NC14" s="333">
        <v>0.8410931968510138</v>
      </c>
      <c r="ND14" s="333">
        <v>0.97638136064042014</v>
      </c>
      <c r="NE14" s="333">
        <v>0.89286587729432065</v>
      </c>
      <c r="NF14" s="333">
        <v>0.78048418147053522</v>
      </c>
      <c r="NG14" s="333">
        <v>0.82593884685543761</v>
      </c>
      <c r="NH14" s="333">
        <v>0.892234398345635</v>
      </c>
      <c r="NI14" s="333">
        <v>0.8683938467031419</v>
      </c>
      <c r="NJ14" s="333">
        <v>0.79196867078964994</v>
      </c>
    </row>
    <row r="15" spans="1:374" x14ac:dyDescent="0.25">
      <c r="A15" s="314">
        <v>43770</v>
      </c>
      <c r="B15" s="314">
        <v>43799</v>
      </c>
      <c r="D15" s="179" t="s">
        <v>87</v>
      </c>
      <c r="E15" s="336">
        <f t="shared" si="0"/>
        <v>559.65681702842789</v>
      </c>
      <c r="I15" s="322" t="s">
        <v>191</v>
      </c>
      <c r="J15" s="333">
        <v>0.9313387691451811</v>
      </c>
      <c r="K15" s="333">
        <v>0.79896352555140671</v>
      </c>
      <c r="L15" s="333">
        <v>0.69881840252789484</v>
      </c>
      <c r="M15" s="333">
        <v>0.72658089889064303</v>
      </c>
      <c r="N15" s="333">
        <v>0.88544946983280493</v>
      </c>
      <c r="O15" s="333">
        <v>0.9170975292888488</v>
      </c>
      <c r="P15" s="333">
        <v>0.82499720884481342</v>
      </c>
      <c r="Q15" s="333">
        <v>0.79252223251118892</v>
      </c>
      <c r="R15" s="333">
        <v>0.70883304517741308</v>
      </c>
      <c r="S15" s="333">
        <v>0.8639717003362698</v>
      </c>
      <c r="T15" s="333">
        <v>0.81974091677562322</v>
      </c>
      <c r="U15" s="333">
        <v>0.93061198086442021</v>
      </c>
      <c r="V15" s="333">
        <v>1.0083300403965438</v>
      </c>
      <c r="W15" s="333">
        <v>0.82177612035332892</v>
      </c>
      <c r="X15" s="333">
        <v>0.75925158181972385</v>
      </c>
      <c r="Y15" s="333">
        <v>0.79740110505276018</v>
      </c>
      <c r="Z15" s="333">
        <v>0.76613390272329107</v>
      </c>
      <c r="AA15" s="333">
        <v>0.79513402689690604</v>
      </c>
      <c r="AB15" s="333">
        <v>0.95707987312881726</v>
      </c>
      <c r="AC15" s="333">
        <v>0.96294852372418527</v>
      </c>
      <c r="AD15" s="333">
        <v>1.1826044069391899</v>
      </c>
      <c r="AE15" s="333">
        <v>0.8881116981842565</v>
      </c>
      <c r="AF15" s="333">
        <v>0.84231895565620318</v>
      </c>
      <c r="AG15" s="333">
        <v>0.81511915365100684</v>
      </c>
      <c r="AH15" s="333">
        <v>0.74862985370497748</v>
      </c>
      <c r="AI15" s="333">
        <v>1.029081085970676</v>
      </c>
      <c r="AJ15" s="333">
        <v>0.8915415878147126</v>
      </c>
      <c r="AK15" s="333">
        <v>0.72773798594933503</v>
      </c>
      <c r="AL15" s="333">
        <v>0.7638196101895226</v>
      </c>
      <c r="AM15" s="333">
        <v>0.8205969122616934</v>
      </c>
      <c r="AN15" s="333">
        <v>1.0394002075103967</v>
      </c>
      <c r="AO15" s="333">
        <v>0.96160202457794941</v>
      </c>
      <c r="AP15" s="333">
        <v>1.0443172998985744</v>
      </c>
      <c r="AQ15" s="333">
        <v>0.96912568323617843</v>
      </c>
      <c r="AR15" s="333">
        <v>0.74032075669663522</v>
      </c>
      <c r="AS15" s="333">
        <v>0.64249286467610955</v>
      </c>
      <c r="AT15" s="333">
        <v>0.69708788680943956</v>
      </c>
      <c r="AU15" s="333">
        <v>0.77830185945290242</v>
      </c>
      <c r="AV15" s="333">
        <v>0.78566345577519492</v>
      </c>
      <c r="AW15" s="333">
        <v>0.93168091070369252</v>
      </c>
      <c r="AX15" s="333">
        <v>0.92593649192481997</v>
      </c>
      <c r="AY15" s="333">
        <v>0.77959217635695122</v>
      </c>
      <c r="AZ15" s="333">
        <v>0.84653024659541642</v>
      </c>
      <c r="BA15" s="333">
        <v>0.69774572064248475</v>
      </c>
      <c r="BB15" s="333">
        <v>0.71595836793014189</v>
      </c>
      <c r="BC15" s="333">
        <v>0.69779959475074771</v>
      </c>
      <c r="BD15" s="333">
        <v>0.87315264049999519</v>
      </c>
      <c r="BE15" s="333">
        <v>0.96353550411741906</v>
      </c>
      <c r="BF15" s="333">
        <v>0.90794784615440516</v>
      </c>
      <c r="BG15" s="333">
        <v>0.83830781673841892</v>
      </c>
      <c r="BH15" s="333">
        <v>0.9026848307335571</v>
      </c>
      <c r="BI15" s="333">
        <v>0.7546067550386738</v>
      </c>
      <c r="BJ15" s="333">
        <v>0.73538946918245984</v>
      </c>
      <c r="BK15" s="333">
        <v>0.81176241517640013</v>
      </c>
      <c r="BL15" s="333">
        <v>0.8675240049402595</v>
      </c>
      <c r="BM15" s="333">
        <v>0.74923522777561979</v>
      </c>
      <c r="BN15" s="333">
        <v>0.77418147396227355</v>
      </c>
      <c r="BO15" s="333">
        <v>0.78519753769547362</v>
      </c>
      <c r="BP15" s="333">
        <v>0.69267685132569101</v>
      </c>
      <c r="BQ15" s="333">
        <v>0.73959137334956004</v>
      </c>
      <c r="BR15" s="333">
        <v>0.95497785684949221</v>
      </c>
      <c r="BS15" s="333">
        <v>0.84770993437017694</v>
      </c>
      <c r="BT15" s="333">
        <v>0.74646966425641725</v>
      </c>
      <c r="BU15" s="333">
        <v>0.72392323561715621</v>
      </c>
      <c r="BV15" s="333">
        <v>0.80970414087506848</v>
      </c>
      <c r="BW15" s="333">
        <v>0.7878444801492982</v>
      </c>
      <c r="BX15" s="333">
        <v>0.78123920757096244</v>
      </c>
      <c r="BY15" s="333">
        <v>0.8152484820359962</v>
      </c>
      <c r="BZ15" s="333">
        <v>0.96142771861923759</v>
      </c>
      <c r="CA15" s="333">
        <v>0.65062985734282397</v>
      </c>
      <c r="CB15" s="333">
        <v>0.80699051094090435</v>
      </c>
      <c r="CC15" s="333">
        <v>0.7270737678265613</v>
      </c>
      <c r="CD15" s="333">
        <v>0.63957701416504109</v>
      </c>
      <c r="CE15" s="333">
        <v>0.69263566671615717</v>
      </c>
      <c r="CF15" s="333">
        <v>0.79476030579038315</v>
      </c>
      <c r="CG15" s="333">
        <v>0.91643767357413597</v>
      </c>
      <c r="CH15" s="333">
        <v>0.68770058083774077</v>
      </c>
      <c r="CI15" s="333">
        <v>0.74631606470891232</v>
      </c>
      <c r="CJ15" s="333">
        <v>0.67834861111746347</v>
      </c>
      <c r="CK15" s="333">
        <v>0.74152058451329883</v>
      </c>
      <c r="CL15" s="333">
        <v>0.74221483826608148</v>
      </c>
      <c r="CM15" s="333">
        <v>0.93890695801798363</v>
      </c>
      <c r="CN15" s="333">
        <v>0.77747566489149567</v>
      </c>
      <c r="CO15" s="333">
        <v>0.64494896151332115</v>
      </c>
      <c r="CP15" s="333">
        <v>0.65977933314092396</v>
      </c>
      <c r="CQ15" s="333">
        <v>0.70259175018858289</v>
      </c>
      <c r="CR15" s="333">
        <v>0.72271211177146433</v>
      </c>
      <c r="CS15" s="333">
        <v>0.67499937868934101</v>
      </c>
      <c r="CT15" s="333">
        <v>0.83385614615210635</v>
      </c>
      <c r="CU15" s="333">
        <v>0.86092077210549012</v>
      </c>
      <c r="CV15" s="333">
        <v>0.74373700538547749</v>
      </c>
      <c r="CW15" s="333">
        <v>0.69293645174658713</v>
      </c>
      <c r="CX15" s="333">
        <v>0.62256551107052394</v>
      </c>
      <c r="CY15" s="333">
        <v>0.64676395243470319</v>
      </c>
      <c r="CZ15" s="333">
        <v>0.6755865554368472</v>
      </c>
      <c r="DA15" s="333">
        <v>0.75497797981895054</v>
      </c>
      <c r="DB15" s="333">
        <v>0.74923963582172481</v>
      </c>
      <c r="DC15" s="333">
        <v>0.70926083497794412</v>
      </c>
      <c r="DD15" s="333">
        <v>0.69446206643000596</v>
      </c>
      <c r="DE15" s="333">
        <v>0.67619296523847061</v>
      </c>
      <c r="DF15" s="333">
        <v>0.65436053166944574</v>
      </c>
      <c r="DG15" s="333">
        <v>0.69259258559638681</v>
      </c>
      <c r="DH15" s="333">
        <v>0.89541160172052692</v>
      </c>
      <c r="DI15" s="333">
        <v>0.94619453933650643</v>
      </c>
      <c r="DJ15" s="333">
        <v>0.61119358657624245</v>
      </c>
      <c r="DK15" s="333">
        <v>0.64856414444958388</v>
      </c>
      <c r="DL15" s="333">
        <v>0.5739709166278778</v>
      </c>
      <c r="DM15" s="333">
        <v>0.82891810732726756</v>
      </c>
      <c r="DN15" s="333">
        <v>0.78657781426360784</v>
      </c>
      <c r="DO15" s="333">
        <v>0.93048491131751521</v>
      </c>
      <c r="DP15" s="333">
        <v>0.87183506923011489</v>
      </c>
      <c r="DQ15" s="333">
        <v>0.71465122319808783</v>
      </c>
      <c r="DR15" s="333">
        <v>0.77059523042866096</v>
      </c>
      <c r="DS15" s="333">
        <v>0.65799719288732272</v>
      </c>
      <c r="DT15" s="333">
        <v>0.68201963052895509</v>
      </c>
      <c r="DU15" s="333">
        <v>0.78008256086225891</v>
      </c>
      <c r="DV15" s="333">
        <v>0.84827116956669213</v>
      </c>
      <c r="DW15" s="333">
        <v>0.90796273052684451</v>
      </c>
      <c r="DX15" s="333">
        <v>0.64848154527864443</v>
      </c>
      <c r="DY15" s="333">
        <v>0.66658956585093265</v>
      </c>
      <c r="DZ15" s="333">
        <v>0.59473527011273997</v>
      </c>
      <c r="EA15" s="333">
        <v>0.5920308771212186</v>
      </c>
      <c r="EB15" s="333">
        <v>0.59490585129930396</v>
      </c>
      <c r="EC15" s="333">
        <v>0.74881431203908877</v>
      </c>
      <c r="ED15" s="333">
        <v>0.8798573414567078</v>
      </c>
      <c r="EE15" s="333">
        <v>0.61589707460078513</v>
      </c>
      <c r="EF15" s="333">
        <v>0.61390537532501765</v>
      </c>
      <c r="EG15" s="333">
        <v>0.65009226843574475</v>
      </c>
      <c r="EH15" s="333">
        <v>0.62621521705855421</v>
      </c>
      <c r="EI15" s="333">
        <v>0.61070113427676043</v>
      </c>
      <c r="EJ15" s="333">
        <v>0.73638254054052943</v>
      </c>
      <c r="EK15" s="333">
        <v>0.90068170192651908</v>
      </c>
      <c r="EL15" s="333">
        <v>0.75144112127011886</v>
      </c>
      <c r="EM15" s="333">
        <v>0.64653825140393995</v>
      </c>
      <c r="EN15" s="333">
        <v>0.63316150593774334</v>
      </c>
      <c r="EO15" s="333">
        <v>0.70281053807039051</v>
      </c>
      <c r="EP15" s="333">
        <v>0.6836321138133451</v>
      </c>
      <c r="EQ15" s="333">
        <v>0.82415052047132187</v>
      </c>
      <c r="ER15" s="333">
        <v>0.86759199676173915</v>
      </c>
      <c r="ES15" s="333">
        <v>0.86097308491934821</v>
      </c>
      <c r="ET15" s="333">
        <v>0.78709307676264606</v>
      </c>
      <c r="EU15" s="333">
        <v>0.69944670861374492</v>
      </c>
      <c r="EV15" s="333">
        <v>0.68696840650514013</v>
      </c>
      <c r="EW15" s="333">
        <v>0.82919815179415757</v>
      </c>
      <c r="EX15" s="333">
        <v>0.93065873224970275</v>
      </c>
      <c r="EY15" s="333">
        <v>1.1070040946894462</v>
      </c>
      <c r="EZ15" s="333">
        <v>1.1656557578060625</v>
      </c>
      <c r="FA15" s="333">
        <v>0.83131506407469979</v>
      </c>
      <c r="FB15" s="333">
        <v>0.71285393940096076</v>
      </c>
      <c r="FC15" s="333">
        <v>0.74655037881230502</v>
      </c>
      <c r="FD15" s="333">
        <v>0.86349912383518146</v>
      </c>
      <c r="FE15" s="333">
        <v>1.0984443141190978</v>
      </c>
      <c r="FF15" s="333">
        <v>1.0974928699658659</v>
      </c>
      <c r="FG15" s="333">
        <v>0.85039064444133583</v>
      </c>
      <c r="FH15" s="333">
        <v>0.74244218583391597</v>
      </c>
      <c r="FI15" s="333">
        <v>0.78981677825642382</v>
      </c>
      <c r="FJ15" s="333">
        <v>1.2030167837293122</v>
      </c>
      <c r="FK15" s="333">
        <v>1.025397007432318</v>
      </c>
      <c r="FL15" s="333">
        <v>1.2149274879767515</v>
      </c>
      <c r="FM15" s="333">
        <v>1.1076074118241639</v>
      </c>
      <c r="FN15" s="333">
        <v>0.85435819354723308</v>
      </c>
      <c r="FO15" s="333">
        <v>0.87503649791955951</v>
      </c>
      <c r="FP15" s="333">
        <v>0.87182470577743554</v>
      </c>
      <c r="FQ15" s="333">
        <v>0.82027333681789316</v>
      </c>
      <c r="FR15" s="333">
        <v>0.83018143667358635</v>
      </c>
      <c r="FS15" s="333">
        <v>1.1381846912752036</v>
      </c>
      <c r="FT15" s="333">
        <v>1.2681715912243088</v>
      </c>
      <c r="FU15" s="333">
        <v>1.0418385251054789</v>
      </c>
      <c r="FV15" s="333">
        <v>0.99062050801695556</v>
      </c>
      <c r="FW15" s="333">
        <v>0.95464885690774814</v>
      </c>
      <c r="FX15" s="333">
        <v>0.9460615515780062</v>
      </c>
      <c r="FY15" s="333">
        <v>1.0483625623580881</v>
      </c>
      <c r="FZ15" s="333">
        <v>1.2819394457113007</v>
      </c>
      <c r="GA15" s="333">
        <v>1.4101575143751151</v>
      </c>
      <c r="GB15" s="333">
        <v>1.3966982729882205</v>
      </c>
      <c r="GC15" s="333">
        <v>1.0865959479476905</v>
      </c>
      <c r="GD15" s="333">
        <v>1.6017156519292275</v>
      </c>
      <c r="GE15" s="333">
        <v>1.7633986839326357</v>
      </c>
      <c r="GF15" s="333">
        <v>1.86926730612113</v>
      </c>
      <c r="GG15" s="333">
        <v>2.0922961070558688</v>
      </c>
      <c r="GH15" s="333">
        <v>1.9512547183978368</v>
      </c>
      <c r="GI15" s="333">
        <v>1.41027006321614</v>
      </c>
      <c r="GJ15" s="333">
        <v>1.5944294958815155</v>
      </c>
      <c r="GK15" s="333">
        <v>1.7693141955588405</v>
      </c>
      <c r="GL15" s="333">
        <v>1.9455112143195952</v>
      </c>
      <c r="GM15" s="333">
        <v>1.5976257193115748</v>
      </c>
      <c r="GN15" s="333">
        <v>2.0504093578459304</v>
      </c>
      <c r="GO15" s="333">
        <v>1.7690168747074275</v>
      </c>
      <c r="GP15" s="333">
        <v>1.0647967527788011</v>
      </c>
      <c r="GQ15" s="333">
        <v>1.4246791894514923</v>
      </c>
      <c r="GR15" s="333">
        <v>1.5152620654750035</v>
      </c>
      <c r="GS15" s="333">
        <v>1.651889084299095</v>
      </c>
      <c r="GT15" s="333">
        <v>1.7987596025689421</v>
      </c>
      <c r="GU15" s="333">
        <v>1.8339938567651204</v>
      </c>
      <c r="GV15" s="333">
        <v>1.9900875702480161</v>
      </c>
      <c r="GW15" s="333">
        <v>1.4788549893947076</v>
      </c>
      <c r="GX15" s="333">
        <v>1.6440126621872837</v>
      </c>
      <c r="GY15" s="333">
        <v>2.0581919968560638</v>
      </c>
      <c r="GZ15" s="333">
        <v>1.342655104565956</v>
      </c>
      <c r="HA15" s="333">
        <v>1.5725162906169985</v>
      </c>
      <c r="HB15" s="333">
        <v>2.4664752344340632</v>
      </c>
      <c r="HC15" s="333">
        <v>2.4152192128705119</v>
      </c>
      <c r="HD15" s="333">
        <v>1.7594250109539245</v>
      </c>
      <c r="HE15" s="333">
        <v>1.0987965732524376</v>
      </c>
      <c r="HF15" s="333">
        <v>1.1891935208312705</v>
      </c>
      <c r="HG15" s="333">
        <v>1.3484112702244031</v>
      </c>
      <c r="HH15" s="333">
        <v>1.6224063865747449</v>
      </c>
      <c r="HI15" s="333">
        <v>1.7829349018153939</v>
      </c>
      <c r="HJ15" s="333">
        <v>2.0454198698191597</v>
      </c>
      <c r="HK15" s="333">
        <v>1.8658368373535688</v>
      </c>
      <c r="HL15" s="333">
        <v>1.947413110302886</v>
      </c>
      <c r="HM15" s="333">
        <v>1.8288974922455576</v>
      </c>
      <c r="HN15" s="333">
        <v>1.5226568664981177</v>
      </c>
      <c r="HO15" s="333">
        <v>1.6741197719693923</v>
      </c>
      <c r="HP15" s="333">
        <v>2.0831197522714495</v>
      </c>
      <c r="HQ15" s="333">
        <v>2.0672279952909123</v>
      </c>
      <c r="HR15" s="333">
        <v>1.4686387231465381</v>
      </c>
      <c r="HS15" s="333">
        <v>1.3575630662015232</v>
      </c>
      <c r="HT15" s="333">
        <v>1.599310779825392</v>
      </c>
      <c r="HU15" s="333">
        <v>1.6879439596350101</v>
      </c>
      <c r="HV15" s="333">
        <v>1.6383984129371076</v>
      </c>
      <c r="HW15" s="333">
        <v>1.5242017096468641</v>
      </c>
      <c r="HX15" s="333">
        <v>1.4661636685459092</v>
      </c>
      <c r="HY15" s="333">
        <v>1.4576274487449139</v>
      </c>
      <c r="HZ15" s="333">
        <v>1.336346039057779</v>
      </c>
      <c r="IA15" s="333">
        <v>1.4412360267607425</v>
      </c>
      <c r="IB15" s="333">
        <v>1.5803380402793421</v>
      </c>
      <c r="IC15" s="333">
        <v>1.5553933223929139</v>
      </c>
      <c r="ID15" s="333">
        <v>1.8224089839996875</v>
      </c>
      <c r="IE15" s="333">
        <v>2.1755168368956181</v>
      </c>
      <c r="IF15" s="333">
        <v>1.9494184026638808</v>
      </c>
      <c r="IG15" s="333">
        <v>1.8382174584953563</v>
      </c>
      <c r="IH15" s="333">
        <v>1.8652736061634476</v>
      </c>
      <c r="II15" s="333">
        <v>2.0480944255940687</v>
      </c>
      <c r="IJ15" s="333">
        <v>1.2201893829995445</v>
      </c>
      <c r="IK15" s="333">
        <v>1.2104287942476561</v>
      </c>
      <c r="IL15" s="333">
        <v>1.2495424337990664</v>
      </c>
      <c r="IM15" s="333">
        <v>1.0166691391602078</v>
      </c>
      <c r="IN15" s="333">
        <v>0.96750888486170949</v>
      </c>
      <c r="IO15" s="333">
        <v>1.1776645949022002</v>
      </c>
      <c r="IP15" s="333">
        <v>1.2589101358695556</v>
      </c>
      <c r="IQ15" s="333">
        <v>1.3410402509148642</v>
      </c>
      <c r="IR15" s="333">
        <v>1.609436927394962</v>
      </c>
      <c r="IS15" s="333">
        <v>1.3463156207077771</v>
      </c>
      <c r="IT15" s="333">
        <v>1.528527576920262</v>
      </c>
      <c r="IU15" s="333">
        <v>1.3285149865143338</v>
      </c>
      <c r="IV15" s="333">
        <v>1.410538745159615</v>
      </c>
      <c r="IW15" s="333">
        <v>1.1799867196703171</v>
      </c>
      <c r="IX15" s="333">
        <v>1.0274269906838536</v>
      </c>
      <c r="IY15" s="333">
        <v>1.163446726696334</v>
      </c>
      <c r="IZ15" s="333">
        <v>1.1997262183189392</v>
      </c>
      <c r="JA15" s="333">
        <v>1.144344193363283</v>
      </c>
      <c r="JB15" s="333">
        <v>1.0829928096189638</v>
      </c>
      <c r="JC15" s="333">
        <v>1.3933504217384385</v>
      </c>
      <c r="JD15" s="333">
        <v>1.476203621986538</v>
      </c>
      <c r="JE15" s="333">
        <v>0.96888770550504222</v>
      </c>
      <c r="JF15" s="333">
        <v>1.168538673733367</v>
      </c>
      <c r="JG15" s="333">
        <v>1.5867526651608339</v>
      </c>
      <c r="JH15" s="333">
        <v>1.0235572987987851</v>
      </c>
      <c r="JI15" s="333">
        <v>0.9233276369705139</v>
      </c>
      <c r="JJ15" s="333">
        <v>0.84813998398064638</v>
      </c>
      <c r="JK15" s="333">
        <v>0.775769053126523</v>
      </c>
      <c r="JL15" s="333">
        <v>0.88195478868780308</v>
      </c>
      <c r="JM15" s="333">
        <v>1.1726701048860044</v>
      </c>
      <c r="JN15" s="333">
        <v>1.4107619723071996</v>
      </c>
      <c r="JO15" s="333">
        <v>1.3556033127065603</v>
      </c>
      <c r="JP15" s="333">
        <v>1.0693515961566102</v>
      </c>
      <c r="JQ15" s="333">
        <v>0.84273072725663756</v>
      </c>
      <c r="JR15" s="333">
        <v>0.94827712831853406</v>
      </c>
      <c r="JS15" s="333">
        <v>0.83904349932160949</v>
      </c>
      <c r="JT15" s="333">
        <v>1.2143685527365149</v>
      </c>
      <c r="JU15" s="333">
        <v>1.4068931191890048</v>
      </c>
      <c r="JV15" s="333">
        <v>0.94456424078140133</v>
      </c>
      <c r="JW15" s="333">
        <v>0.95810261328090562</v>
      </c>
      <c r="JX15" s="333">
        <v>1.4383049485984201</v>
      </c>
      <c r="JY15" s="333">
        <v>0.82855774430292306</v>
      </c>
      <c r="JZ15" s="333">
        <v>0.83252591492489147</v>
      </c>
      <c r="KA15" s="333">
        <v>0.85566710893609987</v>
      </c>
      <c r="KB15" s="333">
        <v>0.94844471837984923</v>
      </c>
      <c r="KC15" s="333">
        <v>0.86219586690141181</v>
      </c>
      <c r="KD15" s="333">
        <v>0.80219864301648092</v>
      </c>
      <c r="KE15" s="333">
        <v>0.83662340674272495</v>
      </c>
      <c r="KF15" s="333">
        <v>0.65956256210876119</v>
      </c>
      <c r="KG15" s="333">
        <v>0.72578922775430843</v>
      </c>
      <c r="KH15" s="333">
        <v>0.84938945493704898</v>
      </c>
      <c r="KI15" s="333">
        <v>0.87287452304500557</v>
      </c>
      <c r="KJ15" s="333">
        <v>0.77938326639080779</v>
      </c>
      <c r="KK15" s="333">
        <v>0.74013699846502179</v>
      </c>
      <c r="KL15" s="333">
        <v>0.68201061054397316</v>
      </c>
      <c r="KM15" s="333">
        <v>0.70129981639766603</v>
      </c>
      <c r="KN15" s="333">
        <v>0.7488882547474861</v>
      </c>
      <c r="KO15" s="333">
        <v>0.81481003667265406</v>
      </c>
      <c r="KP15" s="333">
        <v>0.85104115234348299</v>
      </c>
      <c r="KQ15" s="333">
        <v>0.69883823257985989</v>
      </c>
      <c r="KR15" s="333">
        <v>0.68688050591003802</v>
      </c>
      <c r="KS15" s="333">
        <v>0.63247185265563988</v>
      </c>
      <c r="KT15" s="333">
        <v>0.62681761619400045</v>
      </c>
      <c r="KU15" s="333">
        <v>0.70875385093758891</v>
      </c>
      <c r="KV15" s="333">
        <v>0.81716322862199986</v>
      </c>
      <c r="KW15" s="333">
        <v>0.94425002011470627</v>
      </c>
      <c r="KX15" s="333">
        <v>0.64408627513397487</v>
      </c>
      <c r="KY15" s="333">
        <v>0.63918801476400278</v>
      </c>
      <c r="KZ15" s="333">
        <v>0.61835589636526866</v>
      </c>
      <c r="LA15" s="333">
        <v>0.65401773976522881</v>
      </c>
      <c r="LB15" s="333">
        <v>0.70516508262739275</v>
      </c>
      <c r="LC15" s="333">
        <v>0.76012440806130432</v>
      </c>
      <c r="LD15" s="333">
        <v>0.80588107512162399</v>
      </c>
      <c r="LE15" s="333">
        <v>0.68536958394230163</v>
      </c>
      <c r="LF15" s="333">
        <v>0.75146023453149091</v>
      </c>
      <c r="LG15" s="333">
        <v>0.63254952176969959</v>
      </c>
      <c r="LH15" s="333">
        <v>0.60905851729434324</v>
      </c>
      <c r="LI15" s="333">
        <v>0.71528027933345217</v>
      </c>
      <c r="LJ15" s="333">
        <v>0.86494488198784514</v>
      </c>
      <c r="LK15" s="333">
        <v>0.85463313957061748</v>
      </c>
      <c r="LL15" s="333">
        <v>0.73494609896512098</v>
      </c>
      <c r="LM15" s="333">
        <v>0.72112358018103617</v>
      </c>
      <c r="LN15" s="333">
        <v>0.76171801638623216</v>
      </c>
      <c r="LO15" s="333">
        <v>0.73229102216817565</v>
      </c>
      <c r="LP15" s="333">
        <v>0.64866270697047723</v>
      </c>
      <c r="LQ15" s="333">
        <v>0.84154275197643214</v>
      </c>
      <c r="LR15" s="333">
        <v>0.87182476003720477</v>
      </c>
      <c r="LS15" s="333">
        <v>0.67359851923231595</v>
      </c>
      <c r="LT15" s="333">
        <v>0.59880634880044181</v>
      </c>
      <c r="LU15" s="333">
        <v>0.69256545642136302</v>
      </c>
      <c r="LV15" s="333">
        <v>0.59304323193967956</v>
      </c>
      <c r="LW15" s="333">
        <v>0.68188468116101941</v>
      </c>
      <c r="LX15" s="333">
        <v>0.78860072142227011</v>
      </c>
      <c r="LY15" s="333">
        <v>0.9084048212930762</v>
      </c>
      <c r="LZ15" s="333">
        <v>0.67563847949345202</v>
      </c>
      <c r="MA15" s="333">
        <v>0.60188856882140684</v>
      </c>
      <c r="MB15" s="333">
        <v>0.75991725502972607</v>
      </c>
      <c r="MC15" s="333">
        <v>1.1121503651127165</v>
      </c>
      <c r="MD15" s="333">
        <v>0.93486579915292389</v>
      </c>
      <c r="ME15" s="333">
        <v>0.89216560327756012</v>
      </c>
      <c r="MF15" s="333">
        <v>1.0054025521299552</v>
      </c>
      <c r="MG15" s="333">
        <v>0.79867586630029597</v>
      </c>
      <c r="MH15" s="333">
        <v>0.71899126062779251</v>
      </c>
      <c r="MI15" s="333">
        <v>0.72683276861559709</v>
      </c>
      <c r="MJ15" s="333">
        <v>0.69286263794000758</v>
      </c>
      <c r="MK15" s="333">
        <v>0.71554025852157477</v>
      </c>
      <c r="ML15" s="333">
        <v>0.79841241264454688</v>
      </c>
      <c r="MM15" s="333">
        <v>0.98452361717247006</v>
      </c>
      <c r="MN15" s="333">
        <v>0.72246819643066251</v>
      </c>
      <c r="MO15" s="333">
        <v>0.69906425867257105</v>
      </c>
      <c r="MP15" s="333">
        <v>0.77186188473897499</v>
      </c>
      <c r="MQ15" s="333">
        <v>0.75675187000684252</v>
      </c>
      <c r="MR15" s="333">
        <v>0.69921655294171237</v>
      </c>
      <c r="MS15" s="333">
        <v>0.79439448673585822</v>
      </c>
      <c r="MT15" s="333">
        <v>0.89930059747620239</v>
      </c>
      <c r="MU15" s="333">
        <v>0.77355264551430059</v>
      </c>
      <c r="MV15" s="333">
        <v>0.84194029567537487</v>
      </c>
      <c r="MW15" s="333">
        <v>0.75252210891075055</v>
      </c>
      <c r="MX15" s="333">
        <v>0.77016415699071605</v>
      </c>
      <c r="MY15" s="333">
        <v>0.86596474692693748</v>
      </c>
      <c r="MZ15" s="333">
        <v>0.94987806087334437</v>
      </c>
      <c r="NA15" s="333">
        <v>0.99014393641429244</v>
      </c>
      <c r="NB15" s="333">
        <v>0.86321459071445805</v>
      </c>
      <c r="NC15" s="333">
        <v>0.86557439226468491</v>
      </c>
      <c r="ND15" s="333">
        <v>0.98805165571942011</v>
      </c>
      <c r="NE15" s="333">
        <v>0.93420858529998563</v>
      </c>
      <c r="NF15" s="333">
        <v>0.84454468442068942</v>
      </c>
      <c r="NG15" s="333">
        <v>0.86804361723197776</v>
      </c>
      <c r="NH15" s="333">
        <v>0.95976738210192836</v>
      </c>
      <c r="NI15" s="333">
        <v>0.84887154199793813</v>
      </c>
      <c r="NJ15" s="333">
        <v>0.89588918375148052</v>
      </c>
    </row>
    <row r="16" spans="1:374" ht="15.75" thickBot="1" x14ac:dyDescent="0.3">
      <c r="A16" s="314">
        <v>43800</v>
      </c>
      <c r="B16" s="314">
        <v>43830</v>
      </c>
      <c r="D16" s="180" t="s">
        <v>88</v>
      </c>
      <c r="E16" s="337">
        <f t="shared" si="0"/>
        <v>640.60744724194694</v>
      </c>
      <c r="I16" s="322" t="s">
        <v>192</v>
      </c>
      <c r="J16" s="333">
        <v>1.0129626586161216</v>
      </c>
      <c r="K16" s="333">
        <v>0.86504583133893564</v>
      </c>
      <c r="L16" s="333">
        <v>0.73344104691030443</v>
      </c>
      <c r="M16" s="333">
        <v>0.74825690455436789</v>
      </c>
      <c r="N16" s="333">
        <v>0.94472200416774843</v>
      </c>
      <c r="O16" s="333">
        <v>0.87791485219852516</v>
      </c>
      <c r="P16" s="333">
        <v>0.79670293700377059</v>
      </c>
      <c r="Q16" s="333">
        <v>0.83627649453512398</v>
      </c>
      <c r="R16" s="333">
        <v>0.73629659659094704</v>
      </c>
      <c r="S16" s="333">
        <v>0.80187926922689678</v>
      </c>
      <c r="T16" s="333">
        <v>0.84745950778418844</v>
      </c>
      <c r="U16" s="333">
        <v>0.96573369396402109</v>
      </c>
      <c r="V16" s="333">
        <v>1.0328022042454679</v>
      </c>
      <c r="W16" s="333">
        <v>0.80846659871205806</v>
      </c>
      <c r="X16" s="333">
        <v>0.72713969935727873</v>
      </c>
      <c r="Y16" s="333">
        <v>0.80175234190389888</v>
      </c>
      <c r="Z16" s="333">
        <v>0.78894707110131557</v>
      </c>
      <c r="AA16" s="333">
        <v>0.81279578421404097</v>
      </c>
      <c r="AB16" s="333">
        <v>0.97371369125755691</v>
      </c>
      <c r="AC16" s="333">
        <v>1.0500405955057188</v>
      </c>
      <c r="AD16" s="333">
        <v>1.1907171342060039</v>
      </c>
      <c r="AE16" s="333">
        <v>0.87704415549308479</v>
      </c>
      <c r="AF16" s="333">
        <v>0.82832036627567707</v>
      </c>
      <c r="AG16" s="333">
        <v>0.84348962218255696</v>
      </c>
      <c r="AH16" s="333">
        <v>0.71040613295230448</v>
      </c>
      <c r="AI16" s="333">
        <v>1.1031654660237351</v>
      </c>
      <c r="AJ16" s="333">
        <v>0.85954626353628771</v>
      </c>
      <c r="AK16" s="333">
        <v>0.80749420497239988</v>
      </c>
      <c r="AL16" s="333">
        <v>0.80687544509703812</v>
      </c>
      <c r="AM16" s="333">
        <v>0.74077650971504017</v>
      </c>
      <c r="AN16" s="333">
        <v>0.98018039489632414</v>
      </c>
      <c r="AO16" s="333">
        <v>0.93417738455964827</v>
      </c>
      <c r="AP16" s="333">
        <v>1.0071571615076449</v>
      </c>
      <c r="AQ16" s="333">
        <v>1.0100498954959007</v>
      </c>
      <c r="AR16" s="333">
        <v>0.69153561098343475</v>
      </c>
      <c r="AS16" s="333">
        <v>0.61926368073504068</v>
      </c>
      <c r="AT16" s="333">
        <v>0.66258470710020911</v>
      </c>
      <c r="AU16" s="333">
        <v>0.75109049349619506</v>
      </c>
      <c r="AV16" s="333">
        <v>0.75452313918571057</v>
      </c>
      <c r="AW16" s="333">
        <v>0.91772768296050011</v>
      </c>
      <c r="AX16" s="333">
        <v>1.003686929653165</v>
      </c>
      <c r="AY16" s="333">
        <v>0.80920077451759387</v>
      </c>
      <c r="AZ16" s="333">
        <v>0.90351706091575756</v>
      </c>
      <c r="BA16" s="333">
        <v>0.67180561009859019</v>
      </c>
      <c r="BB16" s="333">
        <v>0.69816307784857756</v>
      </c>
      <c r="BC16" s="333">
        <v>0.67882588867651084</v>
      </c>
      <c r="BD16" s="333">
        <v>0.88299931620285643</v>
      </c>
      <c r="BE16" s="333">
        <v>0.95291816451018818</v>
      </c>
      <c r="BF16" s="333">
        <v>0.93770228223292129</v>
      </c>
      <c r="BG16" s="333">
        <v>0.84580316494458896</v>
      </c>
      <c r="BH16" s="333">
        <v>0.91022939263681102</v>
      </c>
      <c r="BI16" s="333">
        <v>0.69770127726973685</v>
      </c>
      <c r="BJ16" s="333">
        <v>0.73869995919659437</v>
      </c>
      <c r="BK16" s="333">
        <v>0.84335583115047363</v>
      </c>
      <c r="BL16" s="333">
        <v>0.89448448983546436</v>
      </c>
      <c r="BM16" s="333">
        <v>0.69324149117472533</v>
      </c>
      <c r="BN16" s="333">
        <v>0.76984387525215614</v>
      </c>
      <c r="BO16" s="333">
        <v>0.79104959887773263</v>
      </c>
      <c r="BP16" s="333">
        <v>0.73974332685146482</v>
      </c>
      <c r="BQ16" s="333">
        <v>0.75713685467890501</v>
      </c>
      <c r="BR16" s="333">
        <v>0.99556328160060481</v>
      </c>
      <c r="BS16" s="333">
        <v>0.8920486368315278</v>
      </c>
      <c r="BT16" s="333">
        <v>0.82476294604220501</v>
      </c>
      <c r="BU16" s="333">
        <v>0.70631354647644973</v>
      </c>
      <c r="BV16" s="333">
        <v>0.83285757215459899</v>
      </c>
      <c r="BW16" s="333">
        <v>0.81288582174205792</v>
      </c>
      <c r="BX16" s="333">
        <v>0.75432263488237372</v>
      </c>
      <c r="BY16" s="333">
        <v>0.80875161720823119</v>
      </c>
      <c r="BZ16" s="333">
        <v>1.0110521202966083</v>
      </c>
      <c r="CA16" s="333">
        <v>0.63088446256399122</v>
      </c>
      <c r="CB16" s="333">
        <v>0.72672792359570859</v>
      </c>
      <c r="CC16" s="333">
        <v>0.65661879457484484</v>
      </c>
      <c r="CD16" s="333">
        <v>0.68319571186406081</v>
      </c>
      <c r="CE16" s="333">
        <v>0.67136697835798187</v>
      </c>
      <c r="CF16" s="333">
        <v>0.76839501779563157</v>
      </c>
      <c r="CG16" s="333">
        <v>0.91639018016154017</v>
      </c>
      <c r="CH16" s="333">
        <v>0.69097921268136475</v>
      </c>
      <c r="CI16" s="333">
        <v>0.69254303142631246</v>
      </c>
      <c r="CJ16" s="333">
        <v>0.65904336011453357</v>
      </c>
      <c r="CK16" s="333">
        <v>0.72993759859286911</v>
      </c>
      <c r="CL16" s="333">
        <v>0.77833576841233387</v>
      </c>
      <c r="CM16" s="333">
        <v>0.94342034484914172</v>
      </c>
      <c r="CN16" s="333">
        <v>0.88424466086113374</v>
      </c>
      <c r="CO16" s="333">
        <v>0.67333819179857879</v>
      </c>
      <c r="CP16" s="333">
        <v>0.658369887848819</v>
      </c>
      <c r="CQ16" s="333">
        <v>0.68481683791932846</v>
      </c>
      <c r="CR16" s="333">
        <v>0.71196954207245333</v>
      </c>
      <c r="CS16" s="333">
        <v>0.67784951696554452</v>
      </c>
      <c r="CT16" s="333">
        <v>0.77528193223299458</v>
      </c>
      <c r="CU16" s="333">
        <v>0.88085777253750752</v>
      </c>
      <c r="CV16" s="333">
        <v>0.70658832353411005</v>
      </c>
      <c r="CW16" s="333">
        <v>0.67069122027826644</v>
      </c>
      <c r="CX16" s="333">
        <v>0.64088932560846101</v>
      </c>
      <c r="CY16" s="333">
        <v>0.65009659778158357</v>
      </c>
      <c r="CZ16" s="333">
        <v>0.71074334435831565</v>
      </c>
      <c r="DA16" s="333">
        <v>0.70939036909957953</v>
      </c>
      <c r="DB16" s="333">
        <v>0.70300587432488881</v>
      </c>
      <c r="DC16" s="333">
        <v>0.69570272784807141</v>
      </c>
      <c r="DD16" s="333">
        <v>0.74350927102864706</v>
      </c>
      <c r="DE16" s="333">
        <v>0.63145128963479857</v>
      </c>
      <c r="DF16" s="333">
        <v>0.63116805719080715</v>
      </c>
      <c r="DG16" s="333">
        <v>0.69010820807209605</v>
      </c>
      <c r="DH16" s="333">
        <v>0.88922329820923396</v>
      </c>
      <c r="DI16" s="333">
        <v>0.86261673869254785</v>
      </c>
      <c r="DJ16" s="333">
        <v>0.65798879221662809</v>
      </c>
      <c r="DK16" s="333">
        <v>0.59470089518766245</v>
      </c>
      <c r="DL16" s="333">
        <v>0.61402454311198351</v>
      </c>
      <c r="DM16" s="333">
        <v>0.75168046074429684</v>
      </c>
      <c r="DN16" s="333">
        <v>0.72799554210500894</v>
      </c>
      <c r="DO16" s="333">
        <v>1.035648463767755</v>
      </c>
      <c r="DP16" s="333">
        <v>0.94889734192859099</v>
      </c>
      <c r="DQ16" s="333">
        <v>0.70874264675993004</v>
      </c>
      <c r="DR16" s="333">
        <v>0.69918971537249075</v>
      </c>
      <c r="DS16" s="333">
        <v>0.7216719307518038</v>
      </c>
      <c r="DT16" s="333">
        <v>0.68965441137356098</v>
      </c>
      <c r="DU16" s="333">
        <v>0.83874674891635803</v>
      </c>
      <c r="DV16" s="333">
        <v>0.82758258352963188</v>
      </c>
      <c r="DW16" s="333">
        <v>0.86772527718270021</v>
      </c>
      <c r="DX16" s="333">
        <v>0.65165648807652821</v>
      </c>
      <c r="DY16" s="333">
        <v>0.60859631683623849</v>
      </c>
      <c r="DZ16" s="333">
        <v>0.59971291503312707</v>
      </c>
      <c r="EA16" s="333">
        <v>0.57613599591675513</v>
      </c>
      <c r="EB16" s="333">
        <v>0.65722964697703612</v>
      </c>
      <c r="EC16" s="333">
        <v>0.77118459729121247</v>
      </c>
      <c r="ED16" s="333">
        <v>0.90150773356564229</v>
      </c>
      <c r="EE16" s="333">
        <v>0.60657887945263356</v>
      </c>
      <c r="EF16" s="333">
        <v>0.61509214087251396</v>
      </c>
      <c r="EG16" s="333">
        <v>0.64706222246004519</v>
      </c>
      <c r="EH16" s="333">
        <v>0.58719547870600819</v>
      </c>
      <c r="EI16" s="333">
        <v>0.61521227270051815</v>
      </c>
      <c r="EJ16" s="333">
        <v>0.69718343614514644</v>
      </c>
      <c r="EK16" s="333">
        <v>0.96663621383571552</v>
      </c>
      <c r="EL16" s="333">
        <v>0.71025404295253103</v>
      </c>
      <c r="EM16" s="333">
        <v>0.66189259565472014</v>
      </c>
      <c r="EN16" s="333">
        <v>0.65586218516485295</v>
      </c>
      <c r="EO16" s="333">
        <v>0.67586661995936093</v>
      </c>
      <c r="EP16" s="333">
        <v>0.69704904300898995</v>
      </c>
      <c r="EQ16" s="333">
        <v>0.84052573820079124</v>
      </c>
      <c r="ER16" s="333">
        <v>0.884995187277545</v>
      </c>
      <c r="ES16" s="333">
        <v>0.8995148296474158</v>
      </c>
      <c r="ET16" s="333">
        <v>0.77241530832124405</v>
      </c>
      <c r="EU16" s="333">
        <v>0.70861827590707993</v>
      </c>
      <c r="EV16" s="333">
        <v>0.72776105728755347</v>
      </c>
      <c r="EW16" s="333">
        <v>0.86699519581165307</v>
      </c>
      <c r="EX16" s="333">
        <v>0.93364180057477364</v>
      </c>
      <c r="EY16" s="333">
        <v>1.1878478497919684</v>
      </c>
      <c r="EZ16" s="333">
        <v>1.3637742957417152</v>
      </c>
      <c r="FA16" s="333">
        <v>0.81202305919701412</v>
      </c>
      <c r="FB16" s="333">
        <v>0.78163679956188781</v>
      </c>
      <c r="FC16" s="333">
        <v>0.73899184882248048</v>
      </c>
      <c r="FD16" s="333">
        <v>0.98168142730899821</v>
      </c>
      <c r="FE16" s="333">
        <v>1.1148932576623649</v>
      </c>
      <c r="FF16" s="333">
        <v>1.2197802248531662</v>
      </c>
      <c r="FG16" s="333">
        <v>0.84581762858128562</v>
      </c>
      <c r="FH16" s="333">
        <v>0.76814017103568732</v>
      </c>
      <c r="FI16" s="333">
        <v>0.88422432443357246</v>
      </c>
      <c r="FJ16" s="333">
        <v>1.3101497538735889</v>
      </c>
      <c r="FK16" s="333">
        <v>1.1447933438421263</v>
      </c>
      <c r="FL16" s="333">
        <v>1.3180168956446003</v>
      </c>
      <c r="FM16" s="333">
        <v>1.114941758653816</v>
      </c>
      <c r="FN16" s="333">
        <v>0.91537553301747621</v>
      </c>
      <c r="FO16" s="333">
        <v>0.91248269269221116</v>
      </c>
      <c r="FP16" s="333">
        <v>0.97636112363068772</v>
      </c>
      <c r="FQ16" s="333">
        <v>0.83715105724726868</v>
      </c>
      <c r="FR16" s="333">
        <v>0.85840163941102365</v>
      </c>
      <c r="FS16" s="333">
        <v>1.1601747426861944</v>
      </c>
      <c r="FT16" s="333">
        <v>1.2880114599792751</v>
      </c>
      <c r="FU16" s="333">
        <v>1.0768316233308601</v>
      </c>
      <c r="FV16" s="333">
        <v>1.0444126809003003</v>
      </c>
      <c r="FW16" s="333">
        <v>0.98392068298779611</v>
      </c>
      <c r="FX16" s="333">
        <v>0.99865238149277724</v>
      </c>
      <c r="FY16" s="333">
        <v>1.1086991773772612</v>
      </c>
      <c r="FZ16" s="333">
        <v>1.3424084788093065</v>
      </c>
      <c r="GA16" s="333">
        <v>1.4649955498204723</v>
      </c>
      <c r="GB16" s="333">
        <v>1.4658414292409638</v>
      </c>
      <c r="GC16" s="333">
        <v>1.1726807268391717</v>
      </c>
      <c r="GD16" s="333">
        <v>1.6706537732200646</v>
      </c>
      <c r="GE16" s="333">
        <v>2.0109727139474924</v>
      </c>
      <c r="GF16" s="333">
        <v>2.0324712382037435</v>
      </c>
      <c r="GG16" s="333">
        <v>2.3362008092844859</v>
      </c>
      <c r="GH16" s="333">
        <v>2.0514785066909464</v>
      </c>
      <c r="GI16" s="333">
        <v>1.4418615632961063</v>
      </c>
      <c r="GJ16" s="333">
        <v>1.7398441807375813</v>
      </c>
      <c r="GK16" s="333">
        <v>1.8667389018843796</v>
      </c>
      <c r="GL16" s="333">
        <v>2.1765594981282672</v>
      </c>
      <c r="GM16" s="333">
        <v>1.706648614305081</v>
      </c>
      <c r="GN16" s="333">
        <v>2.2686246463709061</v>
      </c>
      <c r="GO16" s="333">
        <v>1.8102745362877404</v>
      </c>
      <c r="GP16" s="333">
        <v>1.0825740335076768</v>
      </c>
      <c r="GQ16" s="333">
        <v>1.4997863449509381</v>
      </c>
      <c r="GR16" s="333">
        <v>1.6582518892246727</v>
      </c>
      <c r="GS16" s="333">
        <v>1.662052944731178</v>
      </c>
      <c r="GT16" s="333">
        <v>1.9217672973664941</v>
      </c>
      <c r="GU16" s="333">
        <v>1.9756587255589375</v>
      </c>
      <c r="GV16" s="333">
        <v>2.1773949039808276</v>
      </c>
      <c r="GW16" s="333">
        <v>1.5928840940804636</v>
      </c>
      <c r="GX16" s="333">
        <v>1.7380736103007628</v>
      </c>
      <c r="GY16" s="333">
        <v>2.2151669368549451</v>
      </c>
      <c r="GZ16" s="333">
        <v>1.4840382757807178</v>
      </c>
      <c r="HA16" s="333">
        <v>1.8077343599714484</v>
      </c>
      <c r="HB16" s="333">
        <v>2.6471815285968594</v>
      </c>
      <c r="HC16" s="333">
        <v>2.7013665395827222</v>
      </c>
      <c r="HD16" s="333">
        <v>1.8944257202084609</v>
      </c>
      <c r="HE16" s="333">
        <v>1.0744504953108802</v>
      </c>
      <c r="HF16" s="333">
        <v>1.2737172179134397</v>
      </c>
      <c r="HG16" s="333">
        <v>1.4933333020350852</v>
      </c>
      <c r="HH16" s="333">
        <v>1.74284460969793</v>
      </c>
      <c r="HI16" s="333">
        <v>1.9456762709825437</v>
      </c>
      <c r="HJ16" s="333">
        <v>2.1411001658796378</v>
      </c>
      <c r="HK16" s="333">
        <v>2.0158953934302484</v>
      </c>
      <c r="HL16" s="333">
        <v>2.0735183457591622</v>
      </c>
      <c r="HM16" s="333">
        <v>2.0224421998177173</v>
      </c>
      <c r="HN16" s="333">
        <v>1.7251537948967561</v>
      </c>
      <c r="HO16" s="333">
        <v>1.7102201257890253</v>
      </c>
      <c r="HP16" s="333">
        <v>2.2126154548842929</v>
      </c>
      <c r="HQ16" s="333">
        <v>2.3154960862163634</v>
      </c>
      <c r="HR16" s="333">
        <v>1.6512806687297541</v>
      </c>
      <c r="HS16" s="333">
        <v>1.2649580473790378</v>
      </c>
      <c r="HT16" s="333">
        <v>1.8447178258473376</v>
      </c>
      <c r="HU16" s="333">
        <v>1.8263781394307164</v>
      </c>
      <c r="HV16" s="333">
        <v>1.8459384086197936</v>
      </c>
      <c r="HW16" s="333">
        <v>1.726113234879046</v>
      </c>
      <c r="HX16" s="333">
        <v>1.6419333483526772</v>
      </c>
      <c r="HY16" s="333">
        <v>1.595246425232727</v>
      </c>
      <c r="HZ16" s="333">
        <v>1.3325763126126022</v>
      </c>
      <c r="IA16" s="333">
        <v>1.5527686469635964</v>
      </c>
      <c r="IB16" s="333">
        <v>1.772936450143866</v>
      </c>
      <c r="IC16" s="333">
        <v>1.619396969841322</v>
      </c>
      <c r="ID16" s="333">
        <v>1.9783246610434937</v>
      </c>
      <c r="IE16" s="333">
        <v>2.3160515382272657</v>
      </c>
      <c r="IF16" s="333">
        <v>2.1415564138449046</v>
      </c>
      <c r="IG16" s="333">
        <v>1.9449790882809179</v>
      </c>
      <c r="IH16" s="333">
        <v>2.0112078163780911</v>
      </c>
      <c r="II16" s="333">
        <v>2.1558441904601295</v>
      </c>
      <c r="IJ16" s="333">
        <v>1.3082352051802812</v>
      </c>
      <c r="IK16" s="333">
        <v>1.3912207774870056</v>
      </c>
      <c r="IL16" s="333">
        <v>1.319590154468973</v>
      </c>
      <c r="IM16" s="333">
        <v>1.1329063451720369</v>
      </c>
      <c r="IN16" s="333">
        <v>1.0481662767468003</v>
      </c>
      <c r="IO16" s="333">
        <v>1.2079672513966988</v>
      </c>
      <c r="IP16" s="333">
        <v>1.3539412609733352</v>
      </c>
      <c r="IQ16" s="333">
        <v>1.54105057508317</v>
      </c>
      <c r="IR16" s="333">
        <v>1.7467183528048829</v>
      </c>
      <c r="IS16" s="333">
        <v>1.5011684063787325</v>
      </c>
      <c r="IT16" s="333">
        <v>1.6206401470263696</v>
      </c>
      <c r="IU16" s="333">
        <v>1.4443282417046091</v>
      </c>
      <c r="IV16" s="333">
        <v>1.4950604158592089</v>
      </c>
      <c r="IW16" s="333">
        <v>1.1710035676467527</v>
      </c>
      <c r="IX16" s="333">
        <v>1.0140584993560549</v>
      </c>
      <c r="IY16" s="333">
        <v>1.115854689027836</v>
      </c>
      <c r="IZ16" s="333">
        <v>1.3466806731627452</v>
      </c>
      <c r="JA16" s="333">
        <v>1.2061562863500197</v>
      </c>
      <c r="JB16" s="333">
        <v>1.1122276672398377</v>
      </c>
      <c r="JC16" s="333">
        <v>1.519814974638416</v>
      </c>
      <c r="JD16" s="333">
        <v>1.5062429813907863</v>
      </c>
      <c r="JE16" s="333">
        <v>0.98392150308707427</v>
      </c>
      <c r="JF16" s="333">
        <v>1.2042467659905367</v>
      </c>
      <c r="JG16" s="333">
        <v>1.6857603314128196</v>
      </c>
      <c r="JH16" s="333">
        <v>1.0981668834035965</v>
      </c>
      <c r="JI16" s="333">
        <v>0.94201776144426863</v>
      </c>
      <c r="JJ16" s="333">
        <v>0.87108318783430083</v>
      </c>
      <c r="JK16" s="333">
        <v>0.75425795643189986</v>
      </c>
      <c r="JL16" s="333">
        <v>0.88764584847804684</v>
      </c>
      <c r="JM16" s="333">
        <v>1.2428267994168809</v>
      </c>
      <c r="JN16" s="333">
        <v>1.5182407833650109</v>
      </c>
      <c r="JO16" s="333">
        <v>1.4554454659117306</v>
      </c>
      <c r="JP16" s="333">
        <v>1.1757675602682556</v>
      </c>
      <c r="JQ16" s="333">
        <v>0.90966822797014479</v>
      </c>
      <c r="JR16" s="333">
        <v>1.0819604869424599</v>
      </c>
      <c r="JS16" s="333">
        <v>0.9070719734521806</v>
      </c>
      <c r="JT16" s="333">
        <v>1.1895826096357729</v>
      </c>
      <c r="JU16" s="333">
        <v>1.4466574663211942</v>
      </c>
      <c r="JV16" s="333">
        <v>1.0499545904481469</v>
      </c>
      <c r="JW16" s="333">
        <v>1.0476156449853695</v>
      </c>
      <c r="JX16" s="333">
        <v>1.6195957279995661</v>
      </c>
      <c r="JY16" s="333">
        <v>0.79451705125259486</v>
      </c>
      <c r="JZ16" s="333">
        <v>0.74766843813942496</v>
      </c>
      <c r="KA16" s="333">
        <v>0.87007161825876844</v>
      </c>
      <c r="KB16" s="333">
        <v>0.91979028663781504</v>
      </c>
      <c r="KC16" s="333">
        <v>0.93611795466286796</v>
      </c>
      <c r="KD16" s="333">
        <v>0.77466952211954354</v>
      </c>
      <c r="KE16" s="333">
        <v>0.85774196636872513</v>
      </c>
      <c r="KF16" s="333">
        <v>0.66168349453553132</v>
      </c>
      <c r="KG16" s="333">
        <v>0.71534372712917949</v>
      </c>
      <c r="KH16" s="333">
        <v>0.82419846267127028</v>
      </c>
      <c r="KI16" s="333">
        <v>0.90727098663319328</v>
      </c>
      <c r="KJ16" s="333">
        <v>0.81770219125846622</v>
      </c>
      <c r="KK16" s="333">
        <v>0.76498492320046496</v>
      </c>
      <c r="KL16" s="333">
        <v>0.66422582941684993</v>
      </c>
      <c r="KM16" s="333">
        <v>0.71430770871163984</v>
      </c>
      <c r="KN16" s="333">
        <v>0.67475199041015921</v>
      </c>
      <c r="KO16" s="333">
        <v>0.78901836175960016</v>
      </c>
      <c r="KP16" s="333">
        <v>0.85275049497234945</v>
      </c>
      <c r="KQ16" s="333">
        <v>0.69775273189001963</v>
      </c>
      <c r="KR16" s="333">
        <v>0.7059126866328238</v>
      </c>
      <c r="KS16" s="333">
        <v>0.6093352339687752</v>
      </c>
      <c r="KT16" s="333">
        <v>0.6205654426611098</v>
      </c>
      <c r="KU16" s="333">
        <v>0.65476818956574789</v>
      </c>
      <c r="KV16" s="333">
        <v>0.77190748427307809</v>
      </c>
      <c r="KW16" s="333">
        <v>0.98669245979397213</v>
      </c>
      <c r="KX16" s="333">
        <v>0.63801934359153512</v>
      </c>
      <c r="KY16" s="333">
        <v>0.6360220235596894</v>
      </c>
      <c r="KZ16" s="333">
        <v>0.60350594598344276</v>
      </c>
      <c r="LA16" s="333">
        <v>0.66236279737776171</v>
      </c>
      <c r="LB16" s="333">
        <v>0.63581923314261524</v>
      </c>
      <c r="LC16" s="333">
        <v>0.71362894630965723</v>
      </c>
      <c r="LD16" s="333">
        <v>0.75963469566666608</v>
      </c>
      <c r="LE16" s="333">
        <v>0.64792770798791022</v>
      </c>
      <c r="LF16" s="333">
        <v>0.7622420451376376</v>
      </c>
      <c r="LG16" s="333">
        <v>0.68181133064527122</v>
      </c>
      <c r="LH16" s="333">
        <v>0.62604539649453517</v>
      </c>
      <c r="LI16" s="333">
        <v>0.68502327702944577</v>
      </c>
      <c r="LJ16" s="333">
        <v>0.80477977286470403</v>
      </c>
      <c r="LK16" s="333">
        <v>0.8370055143914944</v>
      </c>
      <c r="LL16" s="333">
        <v>0.69117797448270635</v>
      </c>
      <c r="LM16" s="333">
        <v>0.740637776588981</v>
      </c>
      <c r="LN16" s="333">
        <v>0.73729558573364495</v>
      </c>
      <c r="LO16" s="333">
        <v>0.68032571693899113</v>
      </c>
      <c r="LP16" s="333">
        <v>0.66610226175227893</v>
      </c>
      <c r="LQ16" s="333">
        <v>0.81653563596303691</v>
      </c>
      <c r="LR16" s="333">
        <v>0.90622660023003043</v>
      </c>
      <c r="LS16" s="333">
        <v>0.72119961701416091</v>
      </c>
      <c r="LT16" s="333">
        <v>0.62550965443350892</v>
      </c>
      <c r="LU16" s="333">
        <v>0.7220314515806685</v>
      </c>
      <c r="LV16" s="333">
        <v>0.56151927392720358</v>
      </c>
      <c r="LW16" s="333">
        <v>0.69596036048489107</v>
      </c>
      <c r="LX16" s="333">
        <v>0.7639190461008547</v>
      </c>
      <c r="LY16" s="333">
        <v>1.0295204208460749</v>
      </c>
      <c r="LZ16" s="333">
        <v>0.62031640560506107</v>
      </c>
      <c r="MA16" s="333">
        <v>0.57326183481086324</v>
      </c>
      <c r="MB16" s="333">
        <v>0.793660201610625</v>
      </c>
      <c r="MC16" s="333">
        <v>1.1186069316640199</v>
      </c>
      <c r="MD16" s="333">
        <v>0.94759753677511005</v>
      </c>
      <c r="ME16" s="333">
        <v>0.86581995392273936</v>
      </c>
      <c r="MF16" s="333">
        <v>1.1057294575077985</v>
      </c>
      <c r="MG16" s="333">
        <v>0.77433177870371583</v>
      </c>
      <c r="MH16" s="333">
        <v>0.731016627004905</v>
      </c>
      <c r="MI16" s="333">
        <v>0.7782077901720168</v>
      </c>
      <c r="MJ16" s="333">
        <v>0.70086482918162252</v>
      </c>
      <c r="MK16" s="333">
        <v>0.65201802457823588</v>
      </c>
      <c r="ML16" s="333">
        <v>0.80659183742289764</v>
      </c>
      <c r="MM16" s="333">
        <v>0.97095883747685696</v>
      </c>
      <c r="MN16" s="333">
        <v>0.69171757428493652</v>
      </c>
      <c r="MO16" s="333">
        <v>0.68864096354050008</v>
      </c>
      <c r="MP16" s="333">
        <v>0.78497058799200004</v>
      </c>
      <c r="MQ16" s="333">
        <v>0.71125059098985211</v>
      </c>
      <c r="MR16" s="333">
        <v>0.69762085982318867</v>
      </c>
      <c r="MS16" s="333">
        <v>0.81623915121174995</v>
      </c>
      <c r="MT16" s="333">
        <v>0.91115821400965025</v>
      </c>
      <c r="MU16" s="333">
        <v>0.77385929378053731</v>
      </c>
      <c r="MV16" s="333">
        <v>0.84400073788639918</v>
      </c>
      <c r="MW16" s="333">
        <v>0.72265308383707616</v>
      </c>
      <c r="MX16" s="333">
        <v>0.81345010082920355</v>
      </c>
      <c r="MY16" s="333">
        <v>0.80485334453237989</v>
      </c>
      <c r="MZ16" s="333">
        <v>0.96085161078503445</v>
      </c>
      <c r="NA16" s="333">
        <v>0.90998361440445152</v>
      </c>
      <c r="NB16" s="333">
        <v>0.87120880558652403</v>
      </c>
      <c r="NC16" s="333">
        <v>0.86524749089824382</v>
      </c>
      <c r="ND16" s="333">
        <v>1.0150303746720457</v>
      </c>
      <c r="NE16" s="333">
        <v>0.9153629188025062</v>
      </c>
      <c r="NF16" s="333">
        <v>0.83509310603348197</v>
      </c>
      <c r="NG16" s="333">
        <v>0.89741726407082301</v>
      </c>
      <c r="NH16" s="333">
        <v>0.97242609233652222</v>
      </c>
      <c r="NI16" s="333">
        <v>0.96904578276372033</v>
      </c>
      <c r="NJ16" s="333">
        <v>0.8778046252896774</v>
      </c>
    </row>
    <row r="17" spans="4:374" x14ac:dyDescent="0.25">
      <c r="D17" s="320" t="s">
        <v>91</v>
      </c>
      <c r="E17" s="321">
        <f>SUM(E5:E16)</f>
        <v>8621.4320248611875</v>
      </c>
      <c r="I17" s="322" t="s">
        <v>193</v>
      </c>
      <c r="J17" s="333">
        <v>0.99501454374605125</v>
      </c>
      <c r="K17" s="333">
        <v>0.79073645344751253</v>
      </c>
      <c r="L17" s="333">
        <v>0.72561452726861309</v>
      </c>
      <c r="M17" s="333">
        <v>0.75478204768688195</v>
      </c>
      <c r="N17" s="333">
        <v>0.9639207424018118</v>
      </c>
      <c r="O17" s="333">
        <v>0.96710402035497567</v>
      </c>
      <c r="P17" s="333">
        <v>0.8074795422548019</v>
      </c>
      <c r="Q17" s="333">
        <v>0.79863628737694747</v>
      </c>
      <c r="R17" s="333">
        <v>0.72398678771039504</v>
      </c>
      <c r="S17" s="333">
        <v>0.83429790423551187</v>
      </c>
      <c r="T17" s="333">
        <v>0.81797111363066899</v>
      </c>
      <c r="U17" s="333">
        <v>0.97499415244142174</v>
      </c>
      <c r="V17" s="333">
        <v>1.0519747366417087</v>
      </c>
      <c r="W17" s="333">
        <v>0.77062824129707375</v>
      </c>
      <c r="X17" s="333">
        <v>0.71210472032046124</v>
      </c>
      <c r="Y17" s="333">
        <v>0.77227472007303954</v>
      </c>
      <c r="Z17" s="333">
        <v>0.75088832781919213</v>
      </c>
      <c r="AA17" s="333">
        <v>0.85620832763814947</v>
      </c>
      <c r="AB17" s="333">
        <v>0.96176190267537109</v>
      </c>
      <c r="AC17" s="333">
        <v>1.0522789396783978</v>
      </c>
      <c r="AD17" s="333">
        <v>1.222905402468168</v>
      </c>
      <c r="AE17" s="333">
        <v>0.85046802312980507</v>
      </c>
      <c r="AF17" s="333">
        <v>0.83146985440592636</v>
      </c>
      <c r="AG17" s="333">
        <v>0.79637330680351259</v>
      </c>
      <c r="AH17" s="333">
        <v>0.73739993273318483</v>
      </c>
      <c r="AI17" s="333">
        <v>1.0027004652878608</v>
      </c>
      <c r="AJ17" s="333">
        <v>0.8755377252748946</v>
      </c>
      <c r="AK17" s="333">
        <v>0.76266300093339701</v>
      </c>
      <c r="AL17" s="333">
        <v>0.77038903963624628</v>
      </c>
      <c r="AM17" s="333">
        <v>0.74616178719108706</v>
      </c>
      <c r="AN17" s="333">
        <v>0.96238596251033182</v>
      </c>
      <c r="AO17" s="333">
        <v>0.88508342656555294</v>
      </c>
      <c r="AP17" s="333">
        <v>0.98932888537728814</v>
      </c>
      <c r="AQ17" s="333">
        <v>0.91672891795851685</v>
      </c>
      <c r="AR17" s="333">
        <v>0.7461244560752387</v>
      </c>
      <c r="AS17" s="333">
        <v>0.60509420058587882</v>
      </c>
      <c r="AT17" s="333">
        <v>0.65215786234395989</v>
      </c>
      <c r="AU17" s="333">
        <v>0.66926711013474405</v>
      </c>
      <c r="AV17" s="333">
        <v>0.72959179976821376</v>
      </c>
      <c r="AW17" s="333">
        <v>0.92475227430583617</v>
      </c>
      <c r="AX17" s="333">
        <v>0.94894875318496796</v>
      </c>
      <c r="AY17" s="333">
        <v>0.78272235015232128</v>
      </c>
      <c r="AZ17" s="333">
        <v>0.89463263835928897</v>
      </c>
      <c r="BA17" s="333">
        <v>0.69144491082095638</v>
      </c>
      <c r="BB17" s="333">
        <v>0.71856533350343499</v>
      </c>
      <c r="BC17" s="333">
        <v>0.72088882130307008</v>
      </c>
      <c r="BD17" s="333">
        <v>0.87954498033000261</v>
      </c>
      <c r="BE17" s="333">
        <v>0.92641675001021373</v>
      </c>
      <c r="BF17" s="333">
        <v>0.89240827908944931</v>
      </c>
      <c r="BG17" s="333">
        <v>0.84624225881706117</v>
      </c>
      <c r="BH17" s="333">
        <v>0.86213534177291395</v>
      </c>
      <c r="BI17" s="333">
        <v>0.70825165679342572</v>
      </c>
      <c r="BJ17" s="333">
        <v>0.74068117927202004</v>
      </c>
      <c r="BK17" s="333">
        <v>0.90180160652422947</v>
      </c>
      <c r="BL17" s="333">
        <v>0.92550926629972485</v>
      </c>
      <c r="BM17" s="333">
        <v>0.67513608593254681</v>
      </c>
      <c r="BN17" s="333">
        <v>0.73591492900120381</v>
      </c>
      <c r="BO17" s="333">
        <v>0.74503354694355295</v>
      </c>
      <c r="BP17" s="333">
        <v>0.73147090705004703</v>
      </c>
      <c r="BQ17" s="333">
        <v>0.72695077731926172</v>
      </c>
      <c r="BR17" s="333">
        <v>0.90255293360095823</v>
      </c>
      <c r="BS17" s="333">
        <v>0.84258576161052756</v>
      </c>
      <c r="BT17" s="333">
        <v>0.80119426821982109</v>
      </c>
      <c r="BU17" s="333">
        <v>0.71636131166643691</v>
      </c>
      <c r="BV17" s="333">
        <v>0.775849306090585</v>
      </c>
      <c r="BW17" s="333">
        <v>0.78755775237793824</v>
      </c>
      <c r="BX17" s="333">
        <v>0.66160589318040941</v>
      </c>
      <c r="BY17" s="333">
        <v>0.80584673365103643</v>
      </c>
      <c r="BZ17" s="333">
        <v>1.0318971279127616</v>
      </c>
      <c r="CA17" s="333">
        <v>0.66352856192876941</v>
      </c>
      <c r="CB17" s="333">
        <v>0.67536741319857174</v>
      </c>
      <c r="CC17" s="333">
        <v>0.64608204972439343</v>
      </c>
      <c r="CD17" s="333">
        <v>0.64963627638649069</v>
      </c>
      <c r="CE17" s="333">
        <v>0.66580305199418044</v>
      </c>
      <c r="CF17" s="333">
        <v>0.8092463955386866</v>
      </c>
      <c r="CG17" s="333">
        <v>0.92845890416592158</v>
      </c>
      <c r="CH17" s="333">
        <v>0.64974611963765483</v>
      </c>
      <c r="CI17" s="333">
        <v>0.66436169427442493</v>
      </c>
      <c r="CJ17" s="333">
        <v>0.63034304127304575</v>
      </c>
      <c r="CK17" s="333">
        <v>0.70644538719856076</v>
      </c>
      <c r="CL17" s="333">
        <v>0.6872597382135246</v>
      </c>
      <c r="CM17" s="333">
        <v>0.86584910556624239</v>
      </c>
      <c r="CN17" s="333">
        <v>0.77697991516672993</v>
      </c>
      <c r="CO17" s="333">
        <v>0.64775314727947053</v>
      </c>
      <c r="CP17" s="333">
        <v>0.61271921173918353</v>
      </c>
      <c r="CQ17" s="333">
        <v>0.66305578826392242</v>
      </c>
      <c r="CR17" s="333">
        <v>0.61003477285386276</v>
      </c>
      <c r="CS17" s="333">
        <v>0.6465765754516769</v>
      </c>
      <c r="CT17" s="333">
        <v>0.77178651385200381</v>
      </c>
      <c r="CU17" s="333">
        <v>0.87652642951580018</v>
      </c>
      <c r="CV17" s="333">
        <v>0.72009825655054549</v>
      </c>
      <c r="CW17" s="333">
        <v>0.65008402328421189</v>
      </c>
      <c r="CX17" s="333">
        <v>0.68089503407571916</v>
      </c>
      <c r="CY17" s="333">
        <v>0.61704670322475152</v>
      </c>
      <c r="CZ17" s="333">
        <v>0.69305864019921137</v>
      </c>
      <c r="DA17" s="333">
        <v>0.72629430203444245</v>
      </c>
      <c r="DB17" s="333">
        <v>0.74451726889448355</v>
      </c>
      <c r="DC17" s="333">
        <v>0.61283101956677988</v>
      </c>
      <c r="DD17" s="333">
        <v>0.68792375503188885</v>
      </c>
      <c r="DE17" s="333">
        <v>0.58324872566873154</v>
      </c>
      <c r="DF17" s="333">
        <v>0.60186046668015092</v>
      </c>
      <c r="DG17" s="333">
        <v>0.66350855838075629</v>
      </c>
      <c r="DH17" s="333">
        <v>0.8154686187934338</v>
      </c>
      <c r="DI17" s="333">
        <v>0.86161019062170097</v>
      </c>
      <c r="DJ17" s="333">
        <v>0.62786108986702516</v>
      </c>
      <c r="DK17" s="333">
        <v>0.63579547130270109</v>
      </c>
      <c r="DL17" s="333">
        <v>0.57855624034820308</v>
      </c>
      <c r="DM17" s="333">
        <v>0.72177358213031739</v>
      </c>
      <c r="DN17" s="333">
        <v>0.74346160368016978</v>
      </c>
      <c r="DO17" s="333">
        <v>0.94601297292768449</v>
      </c>
      <c r="DP17" s="333">
        <v>1.008979629739291</v>
      </c>
      <c r="DQ17" s="333">
        <v>0.74813791443340016</v>
      </c>
      <c r="DR17" s="333">
        <v>0.6832057832851266</v>
      </c>
      <c r="DS17" s="333">
        <v>0.67065283028599276</v>
      </c>
      <c r="DT17" s="333">
        <v>0.70813368163663715</v>
      </c>
      <c r="DU17" s="333">
        <v>0.76181515276927292</v>
      </c>
      <c r="DV17" s="333">
        <v>0.79670125560577021</v>
      </c>
      <c r="DW17" s="333">
        <v>0.89292421884048612</v>
      </c>
      <c r="DX17" s="333">
        <v>0.63143916482507312</v>
      </c>
      <c r="DY17" s="333">
        <v>0.62638320748521981</v>
      </c>
      <c r="DZ17" s="333">
        <v>0.59770988166760253</v>
      </c>
      <c r="EA17" s="333">
        <v>0.60065524974479889</v>
      </c>
      <c r="EB17" s="333">
        <v>0.62872607649007151</v>
      </c>
      <c r="EC17" s="333">
        <v>0.73351522283915183</v>
      </c>
      <c r="ED17" s="333">
        <v>0.82888322221472988</v>
      </c>
      <c r="EE17" s="333">
        <v>0.59741000955996515</v>
      </c>
      <c r="EF17" s="333">
        <v>0.5752361434784149</v>
      </c>
      <c r="EG17" s="333">
        <v>0.61216622646420815</v>
      </c>
      <c r="EH17" s="333">
        <v>0.51737734182804684</v>
      </c>
      <c r="EI17" s="333">
        <v>0.59432105402712676</v>
      </c>
      <c r="EJ17" s="333">
        <v>0.76291980050817598</v>
      </c>
      <c r="EK17" s="333">
        <v>0.92560614484209836</v>
      </c>
      <c r="EL17" s="333">
        <v>0.70632223642830383</v>
      </c>
      <c r="EM17" s="333">
        <v>0.64653969628093644</v>
      </c>
      <c r="EN17" s="333">
        <v>0.6184710616065513</v>
      </c>
      <c r="EO17" s="333">
        <v>0.66683668338431157</v>
      </c>
      <c r="EP17" s="333">
        <v>0.72612664301102259</v>
      </c>
      <c r="EQ17" s="333">
        <v>0.84848035061559302</v>
      </c>
      <c r="ER17" s="333">
        <v>0.92472767605701245</v>
      </c>
      <c r="ES17" s="333">
        <v>0.94953830413523421</v>
      </c>
      <c r="ET17" s="333">
        <v>0.77294966569166113</v>
      </c>
      <c r="EU17" s="333">
        <v>0.74997189224454996</v>
      </c>
      <c r="EV17" s="333">
        <v>0.6880967154488612</v>
      </c>
      <c r="EW17" s="333">
        <v>0.88881701039346306</v>
      </c>
      <c r="EX17" s="333">
        <v>1.0409687603077278</v>
      </c>
      <c r="EY17" s="333">
        <v>1.2957188065636944</v>
      </c>
      <c r="EZ17" s="333">
        <v>1.4455401683643891</v>
      </c>
      <c r="FA17" s="333">
        <v>0.85618851756067982</v>
      </c>
      <c r="FB17" s="333">
        <v>0.7991450422711075</v>
      </c>
      <c r="FC17" s="333">
        <v>0.72373717793878389</v>
      </c>
      <c r="FD17" s="333">
        <v>1.1416268664575497</v>
      </c>
      <c r="FE17" s="333">
        <v>1.1871070549038663</v>
      </c>
      <c r="FF17" s="333">
        <v>1.2674623677734451</v>
      </c>
      <c r="FG17" s="333">
        <v>0.86914660041036895</v>
      </c>
      <c r="FH17" s="333">
        <v>0.79263143408081649</v>
      </c>
      <c r="FI17" s="333">
        <v>0.94040272395576174</v>
      </c>
      <c r="FJ17" s="333">
        <v>1.3735632187482658</v>
      </c>
      <c r="FK17" s="333">
        <v>1.1679819207705278</v>
      </c>
      <c r="FL17" s="333">
        <v>1.3861903133346938</v>
      </c>
      <c r="FM17" s="333">
        <v>1.1910008798969405</v>
      </c>
      <c r="FN17" s="333">
        <v>0.88147568645265995</v>
      </c>
      <c r="FO17" s="333">
        <v>0.96395142906121845</v>
      </c>
      <c r="FP17" s="333">
        <v>0.94952873956764638</v>
      </c>
      <c r="FQ17" s="333">
        <v>0.762664595659583</v>
      </c>
      <c r="FR17" s="333">
        <v>0.81652291478361183</v>
      </c>
      <c r="FS17" s="333">
        <v>1.2190695290276141</v>
      </c>
      <c r="FT17" s="333">
        <v>1.2686806437454001</v>
      </c>
      <c r="FU17" s="333">
        <v>1.1569677996201151</v>
      </c>
      <c r="FV17" s="333">
        <v>1.0402892948124678</v>
      </c>
      <c r="FW17" s="333">
        <v>0.9886657756952445</v>
      </c>
      <c r="FX17" s="333">
        <v>1.044104234747641</v>
      </c>
      <c r="FY17" s="333">
        <v>0.99938195894323012</v>
      </c>
      <c r="FZ17" s="333">
        <v>1.4785168951507948</v>
      </c>
      <c r="GA17" s="333">
        <v>1.6130204946262778</v>
      </c>
      <c r="GB17" s="333">
        <v>1.523124229491065</v>
      </c>
      <c r="GC17" s="333">
        <v>1.1966310938284579</v>
      </c>
      <c r="GD17" s="333">
        <v>1.7532677239711369</v>
      </c>
      <c r="GE17" s="333">
        <v>2.0546423164724876</v>
      </c>
      <c r="GF17" s="333">
        <v>2.1589090462111886</v>
      </c>
      <c r="GG17" s="333">
        <v>2.4724170670497001</v>
      </c>
      <c r="GH17" s="333">
        <v>2.0836795830381472</v>
      </c>
      <c r="GI17" s="333">
        <v>1.5209989104753703</v>
      </c>
      <c r="GJ17" s="333">
        <v>1.5722191329711024</v>
      </c>
      <c r="GK17" s="333">
        <v>1.8954873638630796</v>
      </c>
      <c r="GL17" s="333">
        <v>2.2565274155955621</v>
      </c>
      <c r="GM17" s="333">
        <v>1.9421045943889723</v>
      </c>
      <c r="GN17" s="333">
        <v>2.4879413997170503</v>
      </c>
      <c r="GO17" s="333">
        <v>1.9170283401691164</v>
      </c>
      <c r="GP17" s="333">
        <v>1.0933351871197878</v>
      </c>
      <c r="GQ17" s="333">
        <v>1.6456071484301831</v>
      </c>
      <c r="GR17" s="333">
        <v>1.8088363780503327</v>
      </c>
      <c r="GS17" s="333">
        <v>1.7602255348895297</v>
      </c>
      <c r="GT17" s="333">
        <v>2.0333261072912077</v>
      </c>
      <c r="GU17" s="333">
        <v>1.984954357422148</v>
      </c>
      <c r="GV17" s="333">
        <v>2.3561108783378302</v>
      </c>
      <c r="GW17" s="333">
        <v>1.7079475200189478</v>
      </c>
      <c r="GX17" s="333">
        <v>1.8983600305260999</v>
      </c>
      <c r="GY17" s="333">
        <v>2.3078072122437625</v>
      </c>
      <c r="GZ17" s="333">
        <v>1.5433906256546801</v>
      </c>
      <c r="HA17" s="333">
        <v>1.8745562463375951</v>
      </c>
      <c r="HB17" s="333">
        <v>2.7670232176647063</v>
      </c>
      <c r="HC17" s="333">
        <v>2.8811124499691725</v>
      </c>
      <c r="HD17" s="333">
        <v>2.0599462150597661</v>
      </c>
      <c r="HE17" s="333">
        <v>1.1503704762952578</v>
      </c>
      <c r="HF17" s="333">
        <v>1.371679962649639</v>
      </c>
      <c r="HG17" s="333">
        <v>1.5925119437347628</v>
      </c>
      <c r="HH17" s="333">
        <v>1.8510757759336776</v>
      </c>
      <c r="HI17" s="333">
        <v>2.0952014529872605</v>
      </c>
      <c r="HJ17" s="333">
        <v>2.2302302265933882</v>
      </c>
      <c r="HK17" s="333">
        <v>2.1532589801765978</v>
      </c>
      <c r="HL17" s="333">
        <v>2.2973075148190198</v>
      </c>
      <c r="HM17" s="333">
        <v>2.1351624203070005</v>
      </c>
      <c r="HN17" s="333">
        <v>2.0317758506051087</v>
      </c>
      <c r="HO17" s="333">
        <v>1.8323160025938676</v>
      </c>
      <c r="HP17" s="333">
        <v>2.4003353179428673</v>
      </c>
      <c r="HQ17" s="333">
        <v>2.411738959491581</v>
      </c>
      <c r="HR17" s="333">
        <v>1.7557355259492935</v>
      </c>
      <c r="HS17" s="333">
        <v>1.3927497020989059</v>
      </c>
      <c r="HT17" s="333">
        <v>1.9976582806793055</v>
      </c>
      <c r="HU17" s="333">
        <v>2.0194725951890256</v>
      </c>
      <c r="HV17" s="333">
        <v>1.9496902630720847</v>
      </c>
      <c r="HW17" s="333">
        <v>1.7747705212172027</v>
      </c>
      <c r="HX17" s="333">
        <v>1.7343379087395936</v>
      </c>
      <c r="HY17" s="333">
        <v>1.7397726019518565</v>
      </c>
      <c r="HZ17" s="333">
        <v>1.3495984543600703</v>
      </c>
      <c r="IA17" s="333">
        <v>1.6519839718832321</v>
      </c>
      <c r="IB17" s="333">
        <v>1.9024890984368537</v>
      </c>
      <c r="IC17" s="333">
        <v>1.7083175365344001</v>
      </c>
      <c r="ID17" s="333">
        <v>2.0658487286860847</v>
      </c>
      <c r="IE17" s="333">
        <v>2.5148651676756009</v>
      </c>
      <c r="IF17" s="333">
        <v>2.4678480438656658</v>
      </c>
      <c r="IG17" s="333">
        <v>2.1265030582794782</v>
      </c>
      <c r="IH17" s="333">
        <v>2.1346139988425374</v>
      </c>
      <c r="II17" s="333">
        <v>2.2935086260472746</v>
      </c>
      <c r="IJ17" s="333">
        <v>1.3125803042971971</v>
      </c>
      <c r="IK17" s="333">
        <v>1.5303736292700381</v>
      </c>
      <c r="IL17" s="333">
        <v>1.3141859401887328</v>
      </c>
      <c r="IM17" s="333">
        <v>1.1270792013653801</v>
      </c>
      <c r="IN17" s="333">
        <v>1.0105900870372817</v>
      </c>
      <c r="IO17" s="333">
        <v>1.1638754828320681</v>
      </c>
      <c r="IP17" s="333">
        <v>1.4653397961701076</v>
      </c>
      <c r="IQ17" s="333">
        <v>1.6153554642094079</v>
      </c>
      <c r="IR17" s="333">
        <v>1.87604039799717</v>
      </c>
      <c r="IS17" s="333">
        <v>1.5572183395327814</v>
      </c>
      <c r="IT17" s="333">
        <v>1.6261510612663701</v>
      </c>
      <c r="IU17" s="333">
        <v>1.5259870777507627</v>
      </c>
      <c r="IV17" s="333">
        <v>1.572502063933406</v>
      </c>
      <c r="IW17" s="333">
        <v>1.2426612923946061</v>
      </c>
      <c r="IX17" s="333">
        <v>0.97528938839775492</v>
      </c>
      <c r="IY17" s="333">
        <v>1.2139653368342997</v>
      </c>
      <c r="IZ17" s="333">
        <v>1.3708710129983022</v>
      </c>
      <c r="JA17" s="333">
        <v>1.3127979833614396</v>
      </c>
      <c r="JB17" s="333">
        <v>1.0877713301397358</v>
      </c>
      <c r="JC17" s="333">
        <v>1.6633441038591217</v>
      </c>
      <c r="JD17" s="333">
        <v>1.4724788422839401</v>
      </c>
      <c r="JE17" s="333">
        <v>0.97923187673269685</v>
      </c>
      <c r="JF17" s="333">
        <v>1.2412176054469073</v>
      </c>
      <c r="JG17" s="333">
        <v>1.7292181849477344</v>
      </c>
      <c r="JH17" s="333">
        <v>1.0638147283593773</v>
      </c>
      <c r="JI17" s="333">
        <v>1.0152741178291798</v>
      </c>
      <c r="JJ17" s="333">
        <v>0.77886964544397852</v>
      </c>
      <c r="JK17" s="333">
        <v>0.79174634321411119</v>
      </c>
      <c r="JL17" s="333">
        <v>0.87548637490057923</v>
      </c>
      <c r="JM17" s="333">
        <v>1.3385235345418929</v>
      </c>
      <c r="JN17" s="333">
        <v>1.6738132211849155</v>
      </c>
      <c r="JO17" s="333">
        <v>1.5427102248040996</v>
      </c>
      <c r="JP17" s="333">
        <v>1.2125415516081284</v>
      </c>
      <c r="JQ17" s="333">
        <v>0.981943846875444</v>
      </c>
      <c r="JR17" s="333">
        <v>1.1987842990248367</v>
      </c>
      <c r="JS17" s="333">
        <v>0.92234435799923054</v>
      </c>
      <c r="JT17" s="333">
        <v>1.3519966186614072</v>
      </c>
      <c r="JU17" s="333">
        <v>1.5025873838195449</v>
      </c>
      <c r="JV17" s="333">
        <v>0.98975609540715359</v>
      </c>
      <c r="JW17" s="333">
        <v>1.117965631187859</v>
      </c>
      <c r="JX17" s="333">
        <v>1.7545516098929723</v>
      </c>
      <c r="JY17" s="333">
        <v>0.73770461111587504</v>
      </c>
      <c r="JZ17" s="333">
        <v>0.77480472179212623</v>
      </c>
      <c r="KA17" s="333">
        <v>0.92506662690981212</v>
      </c>
      <c r="KB17" s="333">
        <v>0.93577569738662725</v>
      </c>
      <c r="KC17" s="333">
        <v>0.88799799408003244</v>
      </c>
      <c r="KD17" s="333">
        <v>0.77086117786621855</v>
      </c>
      <c r="KE17" s="333">
        <v>0.78805644409283104</v>
      </c>
      <c r="KF17" s="333">
        <v>0.62428140522917364</v>
      </c>
      <c r="KG17" s="333">
        <v>0.69631070807591555</v>
      </c>
      <c r="KH17" s="333">
        <v>0.83793438819633692</v>
      </c>
      <c r="KI17" s="333">
        <v>0.87372838929579855</v>
      </c>
      <c r="KJ17" s="333">
        <v>0.8724199245908355</v>
      </c>
      <c r="KK17" s="333">
        <v>0.72524549009264561</v>
      </c>
      <c r="KL17" s="333">
        <v>0.66394015468127721</v>
      </c>
      <c r="KM17" s="333">
        <v>0.71811682289473522</v>
      </c>
      <c r="KN17" s="333">
        <v>0.63440453738227431</v>
      </c>
      <c r="KO17" s="333">
        <v>0.74832095557153699</v>
      </c>
      <c r="KP17" s="333">
        <v>0.94870205776034155</v>
      </c>
      <c r="KQ17" s="333">
        <v>0.7112390228704828</v>
      </c>
      <c r="KR17" s="333">
        <v>0.7123011028613615</v>
      </c>
      <c r="KS17" s="333">
        <v>0.58512065082255249</v>
      </c>
      <c r="KT17" s="333">
        <v>0.63022650922996171</v>
      </c>
      <c r="KU17" s="333">
        <v>0.62406995104171892</v>
      </c>
      <c r="KV17" s="333">
        <v>0.8098987365165381</v>
      </c>
      <c r="KW17" s="333">
        <v>0.97579287329940012</v>
      </c>
      <c r="KX17" s="333">
        <v>0.62215509228977361</v>
      </c>
      <c r="KY17" s="333">
        <v>0.63113373441779186</v>
      </c>
      <c r="KZ17" s="333">
        <v>0.63805229556143217</v>
      </c>
      <c r="LA17" s="333">
        <v>0.66980891143146304</v>
      </c>
      <c r="LB17" s="333">
        <v>0.66284710896417132</v>
      </c>
      <c r="LC17" s="333">
        <v>0.75477773487424704</v>
      </c>
      <c r="LD17" s="333">
        <v>0.72581490515938574</v>
      </c>
      <c r="LE17" s="333">
        <v>0.61897388148884391</v>
      </c>
      <c r="LF17" s="333">
        <v>0.78021772194771344</v>
      </c>
      <c r="LG17" s="333">
        <v>0.56714903963570018</v>
      </c>
      <c r="LH17" s="333">
        <v>0.66051117648115476</v>
      </c>
      <c r="LI17" s="333">
        <v>0.75648642425640578</v>
      </c>
      <c r="LJ17" s="333">
        <v>0.81482866637309503</v>
      </c>
      <c r="LK17" s="333">
        <v>0.84764310986968705</v>
      </c>
      <c r="LL17" s="333">
        <v>0.68553963005655894</v>
      </c>
      <c r="LM17" s="333">
        <v>0.7295188990641035</v>
      </c>
      <c r="LN17" s="333">
        <v>0.76033225135767379</v>
      </c>
      <c r="LO17" s="333">
        <v>0.69316489134323556</v>
      </c>
      <c r="LP17" s="333">
        <v>0.65149736111000145</v>
      </c>
      <c r="LQ17" s="333">
        <v>0.79931978011893856</v>
      </c>
      <c r="LR17" s="333">
        <v>0.88168265095041998</v>
      </c>
      <c r="LS17" s="333">
        <v>0.69438198775438098</v>
      </c>
      <c r="LT17" s="333">
        <v>0.60295974485819026</v>
      </c>
      <c r="LU17" s="333">
        <v>0.63521585399090541</v>
      </c>
      <c r="LV17" s="333">
        <v>0.57148551101726419</v>
      </c>
      <c r="LW17" s="333">
        <v>0.68433198756917646</v>
      </c>
      <c r="LX17" s="333">
        <v>0.74682103450954684</v>
      </c>
      <c r="LY17" s="333">
        <v>1.0092016579032839</v>
      </c>
      <c r="LZ17" s="333">
        <v>0.64434692995779186</v>
      </c>
      <c r="MA17" s="333">
        <v>0.5845123047545685</v>
      </c>
      <c r="MB17" s="333">
        <v>0.76002637159962139</v>
      </c>
      <c r="MC17" s="333">
        <v>1.198792261519855</v>
      </c>
      <c r="MD17" s="333">
        <v>0.87839456650144876</v>
      </c>
      <c r="ME17" s="333">
        <v>0.82748671349342562</v>
      </c>
      <c r="MF17" s="333">
        <v>1.0747602318230287</v>
      </c>
      <c r="MG17" s="333">
        <v>0.78864360088219909</v>
      </c>
      <c r="MH17" s="333">
        <v>0.69610535498857506</v>
      </c>
      <c r="MI17" s="333">
        <v>0.76242225591897794</v>
      </c>
      <c r="MJ17" s="333">
        <v>0.62690615974889963</v>
      </c>
      <c r="MK17" s="333">
        <v>0.65800307494030863</v>
      </c>
      <c r="ML17" s="333">
        <v>0.78087427528876574</v>
      </c>
      <c r="MM17" s="333">
        <v>0.94530272167364493</v>
      </c>
      <c r="MN17" s="333">
        <v>0.70052808636040242</v>
      </c>
      <c r="MO17" s="333">
        <v>0.70762529430925847</v>
      </c>
      <c r="MP17" s="333">
        <v>0.6904293249446769</v>
      </c>
      <c r="MQ17" s="333">
        <v>0.68843601052148817</v>
      </c>
      <c r="MR17" s="333">
        <v>0.67448150868320944</v>
      </c>
      <c r="MS17" s="333">
        <v>0.85602210289129088</v>
      </c>
      <c r="MT17" s="333">
        <v>0.8939094683179678</v>
      </c>
      <c r="MU17" s="333">
        <v>0.73003612324994738</v>
      </c>
      <c r="MV17" s="333">
        <v>0.81569284932438557</v>
      </c>
      <c r="MW17" s="333">
        <v>0.70805781470618356</v>
      </c>
      <c r="MX17" s="333">
        <v>0.80692895201529413</v>
      </c>
      <c r="MY17" s="333">
        <v>0.75329328102714177</v>
      </c>
      <c r="MZ17" s="333">
        <v>0.91402877878383548</v>
      </c>
      <c r="NA17" s="333">
        <v>0.96636081235436477</v>
      </c>
      <c r="NB17" s="333">
        <v>0.76276155050497951</v>
      </c>
      <c r="NC17" s="333">
        <v>0.91735287942067811</v>
      </c>
      <c r="ND17" s="333">
        <v>1.0203205999678757</v>
      </c>
      <c r="NE17" s="333">
        <v>0.94567614337030059</v>
      </c>
      <c r="NF17" s="333">
        <v>0.83370928763764085</v>
      </c>
      <c r="NG17" s="333">
        <v>0.84135645290687378</v>
      </c>
      <c r="NH17" s="333">
        <v>0.89991513220585628</v>
      </c>
      <c r="NI17" s="333">
        <v>0.87008976719772302</v>
      </c>
      <c r="NJ17" s="333">
        <v>0.92841990196099677</v>
      </c>
    </row>
    <row r="18" spans="4:374" x14ac:dyDescent="0.25">
      <c r="I18" s="322" t="s">
        <v>194</v>
      </c>
      <c r="J18" s="333">
        <v>0.94906576205887616</v>
      </c>
      <c r="K18" s="333">
        <v>0.74058211242625749</v>
      </c>
      <c r="L18" s="333">
        <v>0.72112186877029361</v>
      </c>
      <c r="M18" s="333">
        <v>0.68341809225455297</v>
      </c>
      <c r="N18" s="333">
        <v>0.98493357185017205</v>
      </c>
      <c r="O18" s="333">
        <v>0.92400096140614685</v>
      </c>
      <c r="P18" s="333">
        <v>0.83753489018174587</v>
      </c>
      <c r="Q18" s="333">
        <v>0.80529014482848993</v>
      </c>
      <c r="R18" s="333">
        <v>0.75798683482918716</v>
      </c>
      <c r="S18" s="333">
        <v>0.87941916513298002</v>
      </c>
      <c r="T18" s="333">
        <v>0.81626105901295187</v>
      </c>
      <c r="U18" s="333">
        <v>0.98170399084567361</v>
      </c>
      <c r="V18" s="333">
        <v>1.1185675234371641</v>
      </c>
      <c r="W18" s="333">
        <v>0.78708816059670395</v>
      </c>
      <c r="X18" s="333">
        <v>0.74752860845739988</v>
      </c>
      <c r="Y18" s="333">
        <v>0.76401808557628925</v>
      </c>
      <c r="Z18" s="333">
        <v>0.7712241342492312</v>
      </c>
      <c r="AA18" s="333">
        <v>0.82933362651647935</v>
      </c>
      <c r="AB18" s="333">
        <v>0.94863203691303233</v>
      </c>
      <c r="AC18" s="333">
        <v>1.1001179412203148</v>
      </c>
      <c r="AD18" s="333">
        <v>1.1974229857354521</v>
      </c>
      <c r="AE18" s="333">
        <v>0.84397086199245741</v>
      </c>
      <c r="AF18" s="333">
        <v>0.80176271685762979</v>
      </c>
      <c r="AG18" s="333">
        <v>0.79655768127570326</v>
      </c>
      <c r="AH18" s="333">
        <v>0.75009632635049617</v>
      </c>
      <c r="AI18" s="333">
        <v>1.0139354580884683</v>
      </c>
      <c r="AJ18" s="333">
        <v>0.85029894791805405</v>
      </c>
      <c r="AK18" s="333">
        <v>0.73518189501995501</v>
      </c>
      <c r="AL18" s="333">
        <v>0.84496651294477632</v>
      </c>
      <c r="AM18" s="333">
        <v>0.7697356838083238</v>
      </c>
      <c r="AN18" s="333">
        <v>0.9165792210059418</v>
      </c>
      <c r="AO18" s="333">
        <v>0.90221440597411506</v>
      </c>
      <c r="AP18" s="333">
        <v>0.96197197717321381</v>
      </c>
      <c r="AQ18" s="333">
        <v>0.86898717091904609</v>
      </c>
      <c r="AR18" s="333">
        <v>0.70084760381874989</v>
      </c>
      <c r="AS18" s="333">
        <v>0.57143680680135844</v>
      </c>
      <c r="AT18" s="333">
        <v>0.66655160843876482</v>
      </c>
      <c r="AU18" s="333">
        <v>0.68394391066352245</v>
      </c>
      <c r="AV18" s="333">
        <v>0.68639757587223593</v>
      </c>
      <c r="AW18" s="333">
        <v>0.95233219704738947</v>
      </c>
      <c r="AX18" s="333">
        <v>0.9868874330597549</v>
      </c>
      <c r="AY18" s="333">
        <v>0.78390065601760284</v>
      </c>
      <c r="AZ18" s="333">
        <v>0.89889991946798098</v>
      </c>
      <c r="BA18" s="333">
        <v>0.73097025606657828</v>
      </c>
      <c r="BB18" s="333">
        <v>0.67617969249027732</v>
      </c>
      <c r="BC18" s="333">
        <v>0.71297206430388405</v>
      </c>
      <c r="BD18" s="333">
        <v>0.87282126306072971</v>
      </c>
      <c r="BE18" s="333">
        <v>0.90449124474553044</v>
      </c>
      <c r="BF18" s="333">
        <v>0.90044920603357981</v>
      </c>
      <c r="BG18" s="333">
        <v>0.79503342707835012</v>
      </c>
      <c r="BH18" s="333">
        <v>0.90879229944783979</v>
      </c>
      <c r="BI18" s="333">
        <v>0.711136509131852</v>
      </c>
      <c r="BJ18" s="333">
        <v>0.7335368311102739</v>
      </c>
      <c r="BK18" s="333">
        <v>0.83797946652340349</v>
      </c>
      <c r="BL18" s="333">
        <v>0.96358080107976896</v>
      </c>
      <c r="BM18" s="333">
        <v>0.645533644368535</v>
      </c>
      <c r="BN18" s="333">
        <v>0.69694720411165934</v>
      </c>
      <c r="BO18" s="333">
        <v>0.74985747402831648</v>
      </c>
      <c r="BP18" s="333">
        <v>0.69847212206404541</v>
      </c>
      <c r="BQ18" s="333">
        <v>0.75821430717022176</v>
      </c>
      <c r="BR18" s="333">
        <v>0.90710342993068227</v>
      </c>
      <c r="BS18" s="333">
        <v>0.83524306553774863</v>
      </c>
      <c r="BT18" s="333">
        <v>0.82639263831503484</v>
      </c>
      <c r="BU18" s="333">
        <v>0.67117158779834407</v>
      </c>
      <c r="BV18" s="333">
        <v>0.78473801004256127</v>
      </c>
      <c r="BW18" s="333">
        <v>0.77191476806871828</v>
      </c>
      <c r="BX18" s="333">
        <v>0.72133463067816783</v>
      </c>
      <c r="BY18" s="333">
        <v>0.81277291759122638</v>
      </c>
      <c r="BZ18" s="333">
        <v>0.96732988895186367</v>
      </c>
      <c r="CA18" s="333">
        <v>0.63444913330715824</v>
      </c>
      <c r="CB18" s="333">
        <v>0.6514779156988838</v>
      </c>
      <c r="CC18" s="333">
        <v>0.64518376171188485</v>
      </c>
      <c r="CD18" s="333">
        <v>0.65944301530627147</v>
      </c>
      <c r="CE18" s="333">
        <v>0.68539094048175853</v>
      </c>
      <c r="CF18" s="333">
        <v>0.80970058041534398</v>
      </c>
      <c r="CG18" s="333">
        <v>0.92673470064009889</v>
      </c>
      <c r="CH18" s="333">
        <v>0.70318811974980955</v>
      </c>
      <c r="CI18" s="333">
        <v>0.6887836312041582</v>
      </c>
      <c r="CJ18" s="333">
        <v>0.65610928552992975</v>
      </c>
      <c r="CK18" s="333">
        <v>0.7182166743542312</v>
      </c>
      <c r="CL18" s="333">
        <v>0.65495353072764539</v>
      </c>
      <c r="CM18" s="333">
        <v>0.83425200810687872</v>
      </c>
      <c r="CN18" s="333">
        <v>0.75791263871584769</v>
      </c>
      <c r="CO18" s="333">
        <v>0.63535129064454243</v>
      </c>
      <c r="CP18" s="333">
        <v>0.68771337911035757</v>
      </c>
      <c r="CQ18" s="333">
        <v>0.64615089423096383</v>
      </c>
      <c r="CR18" s="333">
        <v>0.59181702529102798</v>
      </c>
      <c r="CS18" s="333">
        <v>0.61852462867737201</v>
      </c>
      <c r="CT18" s="333">
        <v>0.70591589438669611</v>
      </c>
      <c r="CU18" s="333">
        <v>0.93381355435803115</v>
      </c>
      <c r="CV18" s="333">
        <v>0.64381613185093889</v>
      </c>
      <c r="CW18" s="333">
        <v>0.65871141059812455</v>
      </c>
      <c r="CX18" s="333">
        <v>0.68746037185353748</v>
      </c>
      <c r="CY18" s="333">
        <v>0.61644367256640087</v>
      </c>
      <c r="CZ18" s="333">
        <v>0.70968518081763243</v>
      </c>
      <c r="DA18" s="333">
        <v>0.74200027432292126</v>
      </c>
      <c r="DB18" s="333">
        <v>0.72400293480328748</v>
      </c>
      <c r="DC18" s="333">
        <v>0.62550548471657275</v>
      </c>
      <c r="DD18" s="333">
        <v>0.71104321273935989</v>
      </c>
      <c r="DE18" s="333">
        <v>0.61767966175071676</v>
      </c>
      <c r="DF18" s="333">
        <v>0.63003824780702589</v>
      </c>
      <c r="DG18" s="333">
        <v>0.69188158415211642</v>
      </c>
      <c r="DH18" s="333">
        <v>0.80480712580808733</v>
      </c>
      <c r="DI18" s="333">
        <v>0.88943820075343516</v>
      </c>
      <c r="DJ18" s="333">
        <v>0.63825376103861042</v>
      </c>
      <c r="DK18" s="333">
        <v>0.62819336322451813</v>
      </c>
      <c r="DL18" s="333">
        <v>0.59874585745991404</v>
      </c>
      <c r="DM18" s="333">
        <v>0.75992839449670546</v>
      </c>
      <c r="DN18" s="333">
        <v>0.842005938853159</v>
      </c>
      <c r="DO18" s="333">
        <v>0.90561953849476173</v>
      </c>
      <c r="DP18" s="333">
        <v>1.0008000229608518</v>
      </c>
      <c r="DQ18" s="333">
        <v>0.7430389011340518</v>
      </c>
      <c r="DR18" s="333">
        <v>0.63142701349935004</v>
      </c>
      <c r="DS18" s="333">
        <v>0.63827682474190384</v>
      </c>
      <c r="DT18" s="333">
        <v>0.72505514509082691</v>
      </c>
      <c r="DU18" s="333">
        <v>0.76213822396929931</v>
      </c>
      <c r="DV18" s="333">
        <v>0.73600179889648654</v>
      </c>
      <c r="DW18" s="333">
        <v>0.90306716664281683</v>
      </c>
      <c r="DX18" s="333">
        <v>0.63633302058339691</v>
      </c>
      <c r="DY18" s="333">
        <v>0.63168624574072596</v>
      </c>
      <c r="DZ18" s="333">
        <v>0.59974698487689881</v>
      </c>
      <c r="EA18" s="333">
        <v>0.6382666860726377</v>
      </c>
      <c r="EB18" s="333">
        <v>0.6433237640233892</v>
      </c>
      <c r="EC18" s="333">
        <v>0.73514217520221858</v>
      </c>
      <c r="ED18" s="333">
        <v>0.85298213915205556</v>
      </c>
      <c r="EE18" s="333">
        <v>0.67301719389493364</v>
      </c>
      <c r="EF18" s="333">
        <v>0.5974576926593026</v>
      </c>
      <c r="EG18" s="333">
        <v>0.63585658216530316</v>
      </c>
      <c r="EH18" s="333">
        <v>0.56568531699903113</v>
      </c>
      <c r="EI18" s="333">
        <v>0.648968960327716</v>
      </c>
      <c r="EJ18" s="333">
        <v>0.77022107135690643</v>
      </c>
      <c r="EK18" s="333">
        <v>0.96397385731632812</v>
      </c>
      <c r="EL18" s="333">
        <v>0.74011656321799457</v>
      </c>
      <c r="EM18" s="333">
        <v>0.62066551181241136</v>
      </c>
      <c r="EN18" s="333">
        <v>0.56742435986362605</v>
      </c>
      <c r="EO18" s="333">
        <v>0.67936164813051803</v>
      </c>
      <c r="EP18" s="333">
        <v>0.70493783550107247</v>
      </c>
      <c r="EQ18" s="333">
        <v>0.84982184902355551</v>
      </c>
      <c r="ER18" s="333">
        <v>0.8466329102681448</v>
      </c>
      <c r="ES18" s="333">
        <v>1.0246931978370277</v>
      </c>
      <c r="ET18" s="333">
        <v>0.83233856141375251</v>
      </c>
      <c r="EU18" s="333">
        <v>0.83092506312864289</v>
      </c>
      <c r="EV18" s="333">
        <v>0.74460788148718893</v>
      </c>
      <c r="EW18" s="333">
        <v>0.94703230784836612</v>
      </c>
      <c r="EX18" s="333">
        <v>1.0693218336152257</v>
      </c>
      <c r="EY18" s="333">
        <v>1.4282003537724484</v>
      </c>
      <c r="EZ18" s="333">
        <v>1.393990125166418</v>
      </c>
      <c r="FA18" s="333">
        <v>0.85048592231271691</v>
      </c>
      <c r="FB18" s="333">
        <v>0.76854560891959278</v>
      </c>
      <c r="FC18" s="333">
        <v>0.73392855649335187</v>
      </c>
      <c r="FD18" s="333">
        <v>1.180731495894175</v>
      </c>
      <c r="FE18" s="333">
        <v>1.2243929615508196</v>
      </c>
      <c r="FF18" s="333">
        <v>1.3719871847139444</v>
      </c>
      <c r="FG18" s="333">
        <v>0.87251235551535389</v>
      </c>
      <c r="FH18" s="333">
        <v>0.77298131261511005</v>
      </c>
      <c r="FI18" s="333">
        <v>0.9645331795074602</v>
      </c>
      <c r="FJ18" s="333">
        <v>1.3802738554834744</v>
      </c>
      <c r="FK18" s="333">
        <v>1.2510373791797391</v>
      </c>
      <c r="FL18" s="333">
        <v>1.4885220070039795</v>
      </c>
      <c r="FM18" s="333">
        <v>1.2411379747692493</v>
      </c>
      <c r="FN18" s="333">
        <v>0.87566236834917821</v>
      </c>
      <c r="FO18" s="333">
        <v>1.0280724543459527</v>
      </c>
      <c r="FP18" s="333">
        <v>1.0206965235107748</v>
      </c>
      <c r="FQ18" s="333">
        <v>0.80181177045683583</v>
      </c>
      <c r="FR18" s="333">
        <v>0.81792675738237675</v>
      </c>
      <c r="FS18" s="333">
        <v>1.2092854878633943</v>
      </c>
      <c r="FT18" s="333">
        <v>1.273276261389966</v>
      </c>
      <c r="FU18" s="333">
        <v>1.240422744490961</v>
      </c>
      <c r="FV18" s="333">
        <v>0.98349710293191694</v>
      </c>
      <c r="FW18" s="333">
        <v>1.0466170982594221</v>
      </c>
      <c r="FX18" s="333">
        <v>1.1626839175964678</v>
      </c>
      <c r="FY18" s="333">
        <v>1.0231302114386587</v>
      </c>
      <c r="FZ18" s="333">
        <v>1.5738478336227628</v>
      </c>
      <c r="GA18" s="333">
        <v>1.6136848045847949</v>
      </c>
      <c r="GB18" s="333">
        <v>1.5826592474407204</v>
      </c>
      <c r="GC18" s="333">
        <v>1.2014828187949098</v>
      </c>
      <c r="GD18" s="333">
        <v>1.8763379514397751</v>
      </c>
      <c r="GE18" s="333">
        <v>2.1954725117243226</v>
      </c>
      <c r="GF18" s="333">
        <v>2.230521155240591</v>
      </c>
      <c r="GG18" s="333">
        <v>2.6025126166117061</v>
      </c>
      <c r="GH18" s="333">
        <v>2.0736700292961965</v>
      </c>
      <c r="GI18" s="333">
        <v>1.6402898270784221</v>
      </c>
      <c r="GJ18" s="333">
        <v>1.6729783915906373</v>
      </c>
      <c r="GK18" s="333">
        <v>2.0025511892707755</v>
      </c>
      <c r="GL18" s="333">
        <v>2.3634645141533621</v>
      </c>
      <c r="GM18" s="333">
        <v>2.0445194432415112</v>
      </c>
      <c r="GN18" s="333">
        <v>2.5709364642503791</v>
      </c>
      <c r="GO18" s="333">
        <v>1.9970194307926408</v>
      </c>
      <c r="GP18" s="333">
        <v>1.1713061908131024</v>
      </c>
      <c r="GQ18" s="333">
        <v>1.7963576725566557</v>
      </c>
      <c r="GR18" s="333">
        <v>1.9725648234622457</v>
      </c>
      <c r="GS18" s="333">
        <v>1.9353590001453036</v>
      </c>
      <c r="GT18" s="333">
        <v>2.1367383199802661</v>
      </c>
      <c r="GU18" s="333">
        <v>1.990351958662862</v>
      </c>
      <c r="GV18" s="333">
        <v>2.3898263556980739</v>
      </c>
      <c r="GW18" s="333">
        <v>1.8666709080314112</v>
      </c>
      <c r="GX18" s="333">
        <v>1.9563744122896856</v>
      </c>
      <c r="GY18" s="333">
        <v>2.3410937733202704</v>
      </c>
      <c r="GZ18" s="333">
        <v>1.7346733558388101</v>
      </c>
      <c r="HA18" s="333">
        <v>2.0621932150382318</v>
      </c>
      <c r="HB18" s="333">
        <v>2.8144189539688007</v>
      </c>
      <c r="HC18" s="333">
        <v>2.9390006151771146</v>
      </c>
      <c r="HD18" s="333">
        <v>2.1876868096306477</v>
      </c>
      <c r="HE18" s="333">
        <v>1.1992109316624311</v>
      </c>
      <c r="HF18" s="333">
        <v>1.4798646524743004</v>
      </c>
      <c r="HG18" s="333">
        <v>1.6493548172927297</v>
      </c>
      <c r="HH18" s="333">
        <v>1.8975374637008329</v>
      </c>
      <c r="HI18" s="333">
        <v>2.0894274880568391</v>
      </c>
      <c r="HJ18" s="333">
        <v>2.3010223985020222</v>
      </c>
      <c r="HK18" s="333">
        <v>2.271368114478149</v>
      </c>
      <c r="HL18" s="333">
        <v>2.3393147603649043</v>
      </c>
      <c r="HM18" s="333">
        <v>2.2036380974274836</v>
      </c>
      <c r="HN18" s="333">
        <v>2.1670764156718478</v>
      </c>
      <c r="HO18" s="333">
        <v>1.8944917070341465</v>
      </c>
      <c r="HP18" s="333">
        <v>2.480514869206274</v>
      </c>
      <c r="HQ18" s="333">
        <v>2.5039678685757756</v>
      </c>
      <c r="HR18" s="333">
        <v>1.8101678183623031</v>
      </c>
      <c r="HS18" s="333">
        <v>1.498442460210762</v>
      </c>
      <c r="HT18" s="333">
        <v>2.0519225532530165</v>
      </c>
      <c r="HU18" s="333">
        <v>2.1826322240014155</v>
      </c>
      <c r="HV18" s="333">
        <v>2.0667433771778412</v>
      </c>
      <c r="HW18" s="333">
        <v>1.8268164610170876</v>
      </c>
      <c r="HX18" s="333">
        <v>1.7623321647335621</v>
      </c>
      <c r="HY18" s="333">
        <v>1.8056664961333988</v>
      </c>
      <c r="HZ18" s="333">
        <v>1.360573172345817</v>
      </c>
      <c r="IA18" s="333">
        <v>1.7274280462813436</v>
      </c>
      <c r="IB18" s="333">
        <v>2.0362315880695756</v>
      </c>
      <c r="IC18" s="333">
        <v>1.8062168825480516</v>
      </c>
      <c r="ID18" s="333">
        <v>2.1727488288645724</v>
      </c>
      <c r="IE18" s="333">
        <v>2.6193301662805641</v>
      </c>
      <c r="IF18" s="333">
        <v>2.5597870490159003</v>
      </c>
      <c r="IG18" s="333">
        <v>2.188082954006572</v>
      </c>
      <c r="IH18" s="333">
        <v>2.29982496521749</v>
      </c>
      <c r="II18" s="333">
        <v>2.4726279098935158</v>
      </c>
      <c r="IJ18" s="333">
        <v>1.407776588150691</v>
      </c>
      <c r="IK18" s="333">
        <v>1.4774876747317578</v>
      </c>
      <c r="IL18" s="333">
        <v>1.3246307721006905</v>
      </c>
      <c r="IM18" s="333">
        <v>1.2078387528675765</v>
      </c>
      <c r="IN18" s="333">
        <v>1.0379220356524521</v>
      </c>
      <c r="IO18" s="333">
        <v>1.2036209323631861</v>
      </c>
      <c r="IP18" s="333">
        <v>1.5940222444526548</v>
      </c>
      <c r="IQ18" s="333">
        <v>1.8012672948693875</v>
      </c>
      <c r="IR18" s="333">
        <v>1.9198593875285681</v>
      </c>
      <c r="IS18" s="333">
        <v>1.7113565798981818</v>
      </c>
      <c r="IT18" s="333">
        <v>1.6365429218258956</v>
      </c>
      <c r="IU18" s="333">
        <v>1.5827917072631723</v>
      </c>
      <c r="IV18" s="333">
        <v>1.7460220555781738</v>
      </c>
      <c r="IW18" s="333">
        <v>1.2607316703665403</v>
      </c>
      <c r="IX18" s="333">
        <v>0.98947014772778563</v>
      </c>
      <c r="IY18" s="333">
        <v>1.2845666508208335</v>
      </c>
      <c r="IZ18" s="333">
        <v>1.4279043834939991</v>
      </c>
      <c r="JA18" s="333">
        <v>1.3524072962685576</v>
      </c>
      <c r="JB18" s="333">
        <v>1.1880223811775097</v>
      </c>
      <c r="JC18" s="333">
        <v>1.8173491338914047</v>
      </c>
      <c r="JD18" s="333">
        <v>1.43373161496929</v>
      </c>
      <c r="JE18" s="333">
        <v>0.99667206569850619</v>
      </c>
      <c r="JF18" s="333">
        <v>1.2948954532005301</v>
      </c>
      <c r="JG18" s="333">
        <v>1.8990491859604872</v>
      </c>
      <c r="JH18" s="333">
        <v>1.1531675001253012</v>
      </c>
      <c r="JI18" s="333">
        <v>1.117729698622921</v>
      </c>
      <c r="JJ18" s="333">
        <v>0.82396310722448995</v>
      </c>
      <c r="JK18" s="333">
        <v>0.85872957945873141</v>
      </c>
      <c r="JL18" s="333">
        <v>0.92656790854551263</v>
      </c>
      <c r="JM18" s="333">
        <v>1.4975997094861797</v>
      </c>
      <c r="JN18" s="333">
        <v>1.7743688868008165</v>
      </c>
      <c r="JO18" s="333">
        <v>1.7255392180134628</v>
      </c>
      <c r="JP18" s="333">
        <v>1.2351841817148344</v>
      </c>
      <c r="JQ18" s="333">
        <v>1.0390358455853408</v>
      </c>
      <c r="JR18" s="333">
        <v>1.1738424533559844</v>
      </c>
      <c r="JS18" s="333">
        <v>0.93976013307251283</v>
      </c>
      <c r="JT18" s="333">
        <v>1.4371623167883776</v>
      </c>
      <c r="JU18" s="333">
        <v>1.5349228021650412</v>
      </c>
      <c r="JV18" s="333">
        <v>1.1186973804377167</v>
      </c>
      <c r="JW18" s="333">
        <v>1.2246883027206343</v>
      </c>
      <c r="JX18" s="333">
        <v>1.9384679848306181</v>
      </c>
      <c r="JY18" s="333">
        <v>0.77052697702702788</v>
      </c>
      <c r="JZ18" s="333">
        <v>0.77879036817878611</v>
      </c>
      <c r="KA18" s="333">
        <v>0.91347423695557939</v>
      </c>
      <c r="KB18" s="333">
        <v>0.93478461599967022</v>
      </c>
      <c r="KC18" s="333">
        <v>0.92640470365052818</v>
      </c>
      <c r="KD18" s="333">
        <v>0.78558710589362213</v>
      </c>
      <c r="KE18" s="333">
        <v>0.80586442297307004</v>
      </c>
      <c r="KF18" s="333">
        <v>0.6438736690340805</v>
      </c>
      <c r="KG18" s="333">
        <v>0.73985761310592291</v>
      </c>
      <c r="KH18" s="333">
        <v>0.83290838986152993</v>
      </c>
      <c r="KI18" s="333">
        <v>0.82775323553808111</v>
      </c>
      <c r="KJ18" s="333">
        <v>0.87120320166591148</v>
      </c>
      <c r="KK18" s="333">
        <v>0.69661386404652781</v>
      </c>
      <c r="KL18" s="333">
        <v>0.65558898822067979</v>
      </c>
      <c r="KM18" s="333">
        <v>0.73356303135582812</v>
      </c>
      <c r="KN18" s="333">
        <v>0.62522845383579928</v>
      </c>
      <c r="KO18" s="333">
        <v>0.75711437258095005</v>
      </c>
      <c r="KP18" s="333">
        <v>0.88718173974127268</v>
      </c>
      <c r="KQ18" s="333">
        <v>0.6870306849564034</v>
      </c>
      <c r="KR18" s="333">
        <v>0.74693426397235396</v>
      </c>
      <c r="KS18" s="333">
        <v>0.59628334845119602</v>
      </c>
      <c r="KT18" s="333">
        <v>0.63497765894434599</v>
      </c>
      <c r="KU18" s="333">
        <v>0.6186642544604064</v>
      </c>
      <c r="KV18" s="333">
        <v>0.80886118592026701</v>
      </c>
      <c r="KW18" s="333">
        <v>0.90673338038201279</v>
      </c>
      <c r="KX18" s="333">
        <v>0.64160448721234675</v>
      </c>
      <c r="KY18" s="333">
        <v>0.66338083327344488</v>
      </c>
      <c r="KZ18" s="333">
        <v>0.63581477834192757</v>
      </c>
      <c r="LA18" s="333">
        <v>0.66972705707113134</v>
      </c>
      <c r="LB18" s="333">
        <v>0.67181219043851093</v>
      </c>
      <c r="LC18" s="333">
        <v>0.78573689763400689</v>
      </c>
      <c r="LD18" s="333">
        <v>0.75484300282843453</v>
      </c>
      <c r="LE18" s="333">
        <v>0.65137721140097615</v>
      </c>
      <c r="LF18" s="333">
        <v>0.76254534579385758</v>
      </c>
      <c r="LG18" s="333">
        <v>0.60200332058073425</v>
      </c>
      <c r="LH18" s="333">
        <v>0.64242935034034077</v>
      </c>
      <c r="LI18" s="333">
        <v>0.71100577928172881</v>
      </c>
      <c r="LJ18" s="333">
        <v>0.82217305173236699</v>
      </c>
      <c r="LK18" s="333">
        <v>0.79190646981898116</v>
      </c>
      <c r="LL18" s="333">
        <v>0.71699308464189204</v>
      </c>
      <c r="LM18" s="333">
        <v>0.78312517351480226</v>
      </c>
      <c r="LN18" s="333">
        <v>0.75599302395713885</v>
      </c>
      <c r="LO18" s="333">
        <v>0.71043679157732686</v>
      </c>
      <c r="LP18" s="333">
        <v>0.64702340676554493</v>
      </c>
      <c r="LQ18" s="333">
        <v>0.84511370324407231</v>
      </c>
      <c r="LR18" s="333">
        <v>0.90671537100950239</v>
      </c>
      <c r="LS18" s="333">
        <v>0.700653040187876</v>
      </c>
      <c r="LT18" s="333">
        <v>0.60815010362684263</v>
      </c>
      <c r="LU18" s="333">
        <v>0.64127003726147347</v>
      </c>
      <c r="LV18" s="333">
        <v>0.63779842863194725</v>
      </c>
      <c r="LW18" s="333">
        <v>0.76043368008256196</v>
      </c>
      <c r="LX18" s="333">
        <v>0.82270104627452989</v>
      </c>
      <c r="LY18" s="333">
        <v>0.95944910525685612</v>
      </c>
      <c r="LZ18" s="333">
        <v>0.62650323193418045</v>
      </c>
      <c r="MA18" s="333">
        <v>0.56374837686418811</v>
      </c>
      <c r="MB18" s="333">
        <v>0.79041678310522689</v>
      </c>
      <c r="MC18" s="333">
        <v>1.1520830594214098</v>
      </c>
      <c r="MD18" s="333">
        <v>0.83456078838363645</v>
      </c>
      <c r="ME18" s="333">
        <v>0.87119226111665726</v>
      </c>
      <c r="MF18" s="333">
        <v>1.0809661496579517</v>
      </c>
      <c r="MG18" s="333">
        <v>0.84795915399167821</v>
      </c>
      <c r="MH18" s="333">
        <v>0.68158656059176181</v>
      </c>
      <c r="MI18" s="333">
        <v>0.7228784988677589</v>
      </c>
      <c r="MJ18" s="333">
        <v>0.63288010597460176</v>
      </c>
      <c r="MK18" s="333">
        <v>0.6783801105416668</v>
      </c>
      <c r="ML18" s="333">
        <v>0.77582409005520692</v>
      </c>
      <c r="MM18" s="333">
        <v>0.89412812846485246</v>
      </c>
      <c r="MN18" s="333">
        <v>0.74912008001359309</v>
      </c>
      <c r="MO18" s="333">
        <v>0.72763421585769827</v>
      </c>
      <c r="MP18" s="333">
        <v>0.74087532878358386</v>
      </c>
      <c r="MQ18" s="333">
        <v>0.70243905963598063</v>
      </c>
      <c r="MR18" s="333">
        <v>0.70674438667370598</v>
      </c>
      <c r="MS18" s="333">
        <v>0.85896555388049123</v>
      </c>
      <c r="MT18" s="333">
        <v>0.84831632543072555</v>
      </c>
      <c r="MU18" s="333">
        <v>0.74678036467545517</v>
      </c>
      <c r="MV18" s="333">
        <v>0.79797861787638869</v>
      </c>
      <c r="MW18" s="333">
        <v>0.77123561387137629</v>
      </c>
      <c r="MX18" s="333">
        <v>0.74280076082414814</v>
      </c>
      <c r="MY18" s="333">
        <v>0.74639141549878685</v>
      </c>
      <c r="MZ18" s="333">
        <v>0.90724606061258239</v>
      </c>
      <c r="NA18" s="333">
        <v>0.92656893504645133</v>
      </c>
      <c r="NB18" s="333">
        <v>0.80518455869236227</v>
      </c>
      <c r="NC18" s="333">
        <v>0.95086657202884095</v>
      </c>
      <c r="ND18" s="333">
        <v>0.97295544464726946</v>
      </c>
      <c r="NE18" s="333">
        <v>0.87242618590422549</v>
      </c>
      <c r="NF18" s="333">
        <v>0.79267357275605521</v>
      </c>
      <c r="NG18" s="333">
        <v>0.84870927794819517</v>
      </c>
      <c r="NH18" s="333">
        <v>0.88747272335776684</v>
      </c>
      <c r="NI18" s="333">
        <v>0.91062844648007757</v>
      </c>
      <c r="NJ18" s="333">
        <v>0.94033042206633566</v>
      </c>
    </row>
    <row r="19" spans="4:374" x14ac:dyDescent="0.25">
      <c r="I19" s="322" t="s">
        <v>195</v>
      </c>
      <c r="J19" s="333">
        <v>0.9266380574178662</v>
      </c>
      <c r="K19" s="333">
        <v>0.80659290341379775</v>
      </c>
      <c r="L19" s="333">
        <v>0.81855255988808351</v>
      </c>
      <c r="M19" s="333">
        <v>0.82868235046502781</v>
      </c>
      <c r="N19" s="333">
        <v>1.06390123584657</v>
      </c>
      <c r="O19" s="333">
        <v>1.0733371761255652</v>
      </c>
      <c r="P19" s="333">
        <v>0.92998462268529059</v>
      </c>
      <c r="Q19" s="333">
        <v>0.8505195815424339</v>
      </c>
      <c r="R19" s="333">
        <v>0.81631158976835139</v>
      </c>
      <c r="S19" s="333">
        <v>0.88318653295841809</v>
      </c>
      <c r="T19" s="333">
        <v>0.94457218593099024</v>
      </c>
      <c r="U19" s="333">
        <v>1.0093735445596159</v>
      </c>
      <c r="V19" s="333">
        <v>1.1058277201281983</v>
      </c>
      <c r="W19" s="333">
        <v>0.83944330349035245</v>
      </c>
      <c r="X19" s="333">
        <v>0.79105103975477697</v>
      </c>
      <c r="Y19" s="333">
        <v>0.86184662802301804</v>
      </c>
      <c r="Z19" s="333">
        <v>0.88145277638589103</v>
      </c>
      <c r="AA19" s="333">
        <v>0.86585427864767106</v>
      </c>
      <c r="AB19" s="333">
        <v>0.96804768376249917</v>
      </c>
      <c r="AC19" s="333">
        <v>1.079267659783866</v>
      </c>
      <c r="AD19" s="333">
        <v>1.2867675587588521</v>
      </c>
      <c r="AE19" s="333">
        <v>0.87157957387040819</v>
      </c>
      <c r="AF19" s="333">
        <v>0.86551730658063775</v>
      </c>
      <c r="AG19" s="333">
        <v>0.81748758993565052</v>
      </c>
      <c r="AH19" s="333">
        <v>0.79942529070590107</v>
      </c>
      <c r="AI19" s="333">
        <v>0.96936671509189309</v>
      </c>
      <c r="AJ19" s="333">
        <v>0.90847058176299356</v>
      </c>
      <c r="AK19" s="333">
        <v>0.78946687221109679</v>
      </c>
      <c r="AL19" s="333">
        <v>0.86997705110861812</v>
      </c>
      <c r="AM19" s="333">
        <v>0.91522932951251357</v>
      </c>
      <c r="AN19" s="333">
        <v>1.0297108251865563</v>
      </c>
      <c r="AO19" s="333">
        <v>0.96518573791837681</v>
      </c>
      <c r="AP19" s="333">
        <v>1.0469093896842112</v>
      </c>
      <c r="AQ19" s="333">
        <v>0.92935815006596068</v>
      </c>
      <c r="AR19" s="333">
        <v>0.70973846398246476</v>
      </c>
      <c r="AS19" s="333">
        <v>0.60507138936183591</v>
      </c>
      <c r="AT19" s="333">
        <v>0.79866889104424321</v>
      </c>
      <c r="AU19" s="333">
        <v>0.72602919182286596</v>
      </c>
      <c r="AV19" s="333">
        <v>0.75406835254333549</v>
      </c>
      <c r="AW19" s="333">
        <v>1.0199361797485305</v>
      </c>
      <c r="AX19" s="333">
        <v>0.96447450289924319</v>
      </c>
      <c r="AY19" s="333">
        <v>0.81738491182837281</v>
      </c>
      <c r="AZ19" s="333">
        <v>0.96403374717310908</v>
      </c>
      <c r="BA19" s="333">
        <v>0.82717314817377108</v>
      </c>
      <c r="BB19" s="333">
        <v>0.66031016036358703</v>
      </c>
      <c r="BC19" s="333">
        <v>0.73298175987590508</v>
      </c>
      <c r="BD19" s="333">
        <v>0.82328220323200652</v>
      </c>
      <c r="BE19" s="333">
        <v>0.88880108787798306</v>
      </c>
      <c r="BF19" s="333">
        <v>0.96589639113227521</v>
      </c>
      <c r="BG19" s="333">
        <v>0.8035943936028882</v>
      </c>
      <c r="BH19" s="333">
        <v>0.93673575320808578</v>
      </c>
      <c r="BI19" s="333">
        <v>0.6865113283784422</v>
      </c>
      <c r="BJ19" s="333">
        <v>0.72346449428612047</v>
      </c>
      <c r="BK19" s="333">
        <v>0.88740779924992608</v>
      </c>
      <c r="BL19" s="333">
        <v>0.90088180496955028</v>
      </c>
      <c r="BM19" s="333">
        <v>0.69751916556311311</v>
      </c>
      <c r="BN19" s="333">
        <v>0.75523349752151858</v>
      </c>
      <c r="BO19" s="333">
        <v>0.75669716264745612</v>
      </c>
      <c r="BP19" s="333">
        <v>0.70778338042480171</v>
      </c>
      <c r="BQ19" s="333">
        <v>0.78815084970830085</v>
      </c>
      <c r="BR19" s="333">
        <v>0.95856174143422412</v>
      </c>
      <c r="BS19" s="333">
        <v>0.95424291055751442</v>
      </c>
      <c r="BT19" s="333">
        <v>0.8221485536497285</v>
      </c>
      <c r="BU19" s="333">
        <v>0.724921846295147</v>
      </c>
      <c r="BV19" s="333">
        <v>0.881836449488553</v>
      </c>
      <c r="BW19" s="333">
        <v>0.80567159420464052</v>
      </c>
      <c r="BX19" s="333">
        <v>0.75343306220219131</v>
      </c>
      <c r="BY19" s="333">
        <v>0.79464839801881693</v>
      </c>
      <c r="BZ19" s="333">
        <v>0.93510444488588884</v>
      </c>
      <c r="CA19" s="333">
        <v>0.67194603544153197</v>
      </c>
      <c r="CB19" s="333">
        <v>0.65421346943873682</v>
      </c>
      <c r="CC19" s="333">
        <v>0.70549888690629614</v>
      </c>
      <c r="CD19" s="333">
        <v>0.70598194380396562</v>
      </c>
      <c r="CE19" s="333">
        <v>0.65228403366160237</v>
      </c>
      <c r="CF19" s="333">
        <v>0.84640542273350894</v>
      </c>
      <c r="CG19" s="333">
        <v>0.88930369354299765</v>
      </c>
      <c r="CH19" s="333">
        <v>0.684882097914013</v>
      </c>
      <c r="CI19" s="333">
        <v>0.69196703187743192</v>
      </c>
      <c r="CJ19" s="333">
        <v>0.64182196937685643</v>
      </c>
      <c r="CK19" s="333">
        <v>0.77710678181510862</v>
      </c>
      <c r="CL19" s="333">
        <v>0.6843127926786482</v>
      </c>
      <c r="CM19" s="333">
        <v>0.85923936254535693</v>
      </c>
      <c r="CN19" s="333">
        <v>0.73436010137308894</v>
      </c>
      <c r="CO19" s="333">
        <v>0.71748852733479551</v>
      </c>
      <c r="CP19" s="333">
        <v>0.72279580992066383</v>
      </c>
      <c r="CQ19" s="333">
        <v>0.69085601077432979</v>
      </c>
      <c r="CR19" s="333">
        <v>0.62461213236596458</v>
      </c>
      <c r="CS19" s="333">
        <v>0.76750812076332642</v>
      </c>
      <c r="CT19" s="333">
        <v>0.79263795476993437</v>
      </c>
      <c r="CU19" s="333">
        <v>0.93235601348975072</v>
      </c>
      <c r="CV19" s="333">
        <v>0.69773958709730899</v>
      </c>
      <c r="CW19" s="333">
        <v>0.67654235589648593</v>
      </c>
      <c r="CX19" s="333">
        <v>0.6834031435049982</v>
      </c>
      <c r="CY19" s="333">
        <v>0.66536880978254442</v>
      </c>
      <c r="CZ19" s="333">
        <v>0.75870914569693104</v>
      </c>
      <c r="DA19" s="333">
        <v>0.76485821521518405</v>
      </c>
      <c r="DB19" s="333">
        <v>0.75898098186105489</v>
      </c>
      <c r="DC19" s="333">
        <v>0.72573069188775907</v>
      </c>
      <c r="DD19" s="333">
        <v>0.72813573185660996</v>
      </c>
      <c r="DE19" s="333">
        <v>0.60595704195636801</v>
      </c>
      <c r="DF19" s="333">
        <v>0.67820560807373231</v>
      </c>
      <c r="DG19" s="333">
        <v>0.69065597117653521</v>
      </c>
      <c r="DH19" s="333">
        <v>0.77977970763899984</v>
      </c>
      <c r="DI19" s="333">
        <v>0.87520720961916076</v>
      </c>
      <c r="DJ19" s="333">
        <v>0.67462774562227446</v>
      </c>
      <c r="DK19" s="333">
        <v>0.64175052406171518</v>
      </c>
      <c r="DL19" s="333">
        <v>0.64200541212967532</v>
      </c>
      <c r="DM19" s="333">
        <v>0.76098816710135986</v>
      </c>
      <c r="DN19" s="333">
        <v>0.90957546164433889</v>
      </c>
      <c r="DO19" s="333">
        <v>0.89026770736032479</v>
      </c>
      <c r="DP19" s="333">
        <v>0.97246610004659551</v>
      </c>
      <c r="DQ19" s="333">
        <v>0.84230681822286946</v>
      </c>
      <c r="DR19" s="333">
        <v>0.692691395647827</v>
      </c>
      <c r="DS19" s="333">
        <v>0.64914750047869452</v>
      </c>
      <c r="DT19" s="333">
        <v>0.77013905148938411</v>
      </c>
      <c r="DU19" s="333">
        <v>0.80237274710558049</v>
      </c>
      <c r="DV19" s="333">
        <v>0.80826567765718815</v>
      </c>
      <c r="DW19" s="333">
        <v>0.8302292394825519</v>
      </c>
      <c r="DX19" s="333">
        <v>0.70614473020436141</v>
      </c>
      <c r="DY19" s="333">
        <v>0.66784727344266392</v>
      </c>
      <c r="DZ19" s="333">
        <v>0.60193463733707586</v>
      </c>
      <c r="EA19" s="333">
        <v>0.66782300562693853</v>
      </c>
      <c r="EB19" s="333">
        <v>0.68863477581474408</v>
      </c>
      <c r="EC19" s="333">
        <v>0.6995278958184914</v>
      </c>
      <c r="ED19" s="333">
        <v>0.91547671863689051</v>
      </c>
      <c r="EE19" s="333">
        <v>0.69091588448049845</v>
      </c>
      <c r="EF19" s="333">
        <v>0.65677288718309557</v>
      </c>
      <c r="EG19" s="333">
        <v>0.65200916846588786</v>
      </c>
      <c r="EH19" s="333">
        <v>0.67906251257073891</v>
      </c>
      <c r="EI19" s="333">
        <v>0.69649563721641616</v>
      </c>
      <c r="EJ19" s="333">
        <v>0.7393210136344982</v>
      </c>
      <c r="EK19" s="333">
        <v>0.92532813672296477</v>
      </c>
      <c r="EL19" s="333">
        <v>0.75682909109080576</v>
      </c>
      <c r="EM19" s="333">
        <v>0.70914983735869941</v>
      </c>
      <c r="EN19" s="333">
        <v>0.68011240809282281</v>
      </c>
      <c r="EO19" s="333">
        <v>0.71463573681656689</v>
      </c>
      <c r="EP19" s="333">
        <v>0.74152071534547948</v>
      </c>
      <c r="EQ19" s="333">
        <v>0.81466383354835747</v>
      </c>
      <c r="ER19" s="333">
        <v>0.88916123056559859</v>
      </c>
      <c r="ES19" s="333">
        <v>1.0716706973886043</v>
      </c>
      <c r="ET19" s="333">
        <v>0.87390362126993859</v>
      </c>
      <c r="EU19" s="333">
        <v>0.86830306876120944</v>
      </c>
      <c r="EV19" s="333">
        <v>0.81015331332962515</v>
      </c>
      <c r="EW19" s="333">
        <v>1.0158483242270913</v>
      </c>
      <c r="EX19" s="333">
        <v>1.1155131341958315</v>
      </c>
      <c r="EY19" s="333">
        <v>1.5323234942723147</v>
      </c>
      <c r="EZ19" s="333">
        <v>1.4118884615413976</v>
      </c>
      <c r="FA19" s="333">
        <v>0.85691655559041613</v>
      </c>
      <c r="FB19" s="333">
        <v>0.75786313376691905</v>
      </c>
      <c r="FC19" s="333">
        <v>0.79026667801163708</v>
      </c>
      <c r="FD19" s="333">
        <v>1.2694749647080843</v>
      </c>
      <c r="FE19" s="333">
        <v>1.2176939214147264</v>
      </c>
      <c r="FF19" s="333">
        <v>1.3554567013934229</v>
      </c>
      <c r="FG19" s="333">
        <v>0.86992415008923285</v>
      </c>
      <c r="FH19" s="333">
        <v>0.87622219942250479</v>
      </c>
      <c r="FI19" s="333">
        <v>1.0609038864581892</v>
      </c>
      <c r="FJ19" s="333">
        <v>1.5094019119653093</v>
      </c>
      <c r="FK19" s="333">
        <v>1.4128233200449449</v>
      </c>
      <c r="FL19" s="333">
        <v>1.6117104540847302</v>
      </c>
      <c r="FM19" s="333">
        <v>1.2107985170708038</v>
      </c>
      <c r="FN19" s="333">
        <v>0.95518016629140445</v>
      </c>
      <c r="FO19" s="333">
        <v>1.0991742992482378</v>
      </c>
      <c r="FP19" s="333">
        <v>1.1296330786239901</v>
      </c>
      <c r="FQ19" s="333">
        <v>0.84935721784136575</v>
      </c>
      <c r="FR19" s="333">
        <v>0.9293715474944898</v>
      </c>
      <c r="FS19" s="333">
        <v>1.2212944995222148</v>
      </c>
      <c r="FT19" s="333">
        <v>1.246977101082493</v>
      </c>
      <c r="FU19" s="333">
        <v>1.2380262394102457</v>
      </c>
      <c r="FV19" s="333">
        <v>1.0024414527751468</v>
      </c>
      <c r="FW19" s="333">
        <v>1.0616567405538606</v>
      </c>
      <c r="FX19" s="333">
        <v>1.2473567955864382</v>
      </c>
      <c r="FY19" s="333">
        <v>1.0746716434251575</v>
      </c>
      <c r="FZ19" s="333">
        <v>1.5586366263130171</v>
      </c>
      <c r="GA19" s="333">
        <v>1.8607118417465101</v>
      </c>
      <c r="GB19" s="333">
        <v>1.531824283482655</v>
      </c>
      <c r="GC19" s="333">
        <v>1.2884984180614223</v>
      </c>
      <c r="GD19" s="333">
        <v>2.0084695942276123</v>
      </c>
      <c r="GE19" s="333">
        <v>2.318277541985716</v>
      </c>
      <c r="GF19" s="333">
        <v>2.3158741284103623</v>
      </c>
      <c r="GG19" s="333">
        <v>2.6302777768207521</v>
      </c>
      <c r="GH19" s="333">
        <v>1.7525782492876347</v>
      </c>
      <c r="GI19" s="333">
        <v>1.7883554827055781</v>
      </c>
      <c r="GJ19" s="333">
        <v>1.7088457682110425</v>
      </c>
      <c r="GK19" s="333">
        <v>2.0871582658269361</v>
      </c>
      <c r="GL19" s="333">
        <v>2.3319987883267403</v>
      </c>
      <c r="GM19" s="333">
        <v>2.0521536505058462</v>
      </c>
      <c r="GN19" s="333">
        <v>2.4306812209366995</v>
      </c>
      <c r="GO19" s="333">
        <v>1.9985052461513737</v>
      </c>
      <c r="GP19" s="333">
        <v>1.3315034953166023</v>
      </c>
      <c r="GQ19" s="333">
        <v>2.0013112591623718</v>
      </c>
      <c r="GR19" s="333">
        <v>2.0244111448684126</v>
      </c>
      <c r="GS19" s="333">
        <v>2.0184273809785722</v>
      </c>
      <c r="GT19" s="333">
        <v>2.1745480690456964</v>
      </c>
      <c r="GU19" s="333">
        <v>2.0787903381035813</v>
      </c>
      <c r="GV19" s="333">
        <v>2.483920123672164</v>
      </c>
      <c r="GW19" s="333">
        <v>2.0172316510256798</v>
      </c>
      <c r="GX19" s="333">
        <v>2.1136149126168697</v>
      </c>
      <c r="GY19" s="333">
        <v>2.4988539065329474</v>
      </c>
      <c r="GZ19" s="333">
        <v>1.7500920341792396</v>
      </c>
      <c r="HA19" s="333">
        <v>2.1261883657736438</v>
      </c>
      <c r="HB19" s="333">
        <v>2.9318110204782988</v>
      </c>
      <c r="HC19" s="333">
        <v>3.0111494952101099</v>
      </c>
      <c r="HD19" s="333">
        <v>2.3002221051532441</v>
      </c>
      <c r="HE19" s="333">
        <v>1.2421264161875656</v>
      </c>
      <c r="HF19" s="333">
        <v>1.5811554968854811</v>
      </c>
      <c r="HG19" s="333">
        <v>1.7202245375690428</v>
      </c>
      <c r="HH19" s="333">
        <v>2.0393590905118235</v>
      </c>
      <c r="HI19" s="333">
        <v>2.1724596301116286</v>
      </c>
      <c r="HJ19" s="333">
        <v>2.3366145968553576</v>
      </c>
      <c r="HK19" s="333">
        <v>2.321030614536947</v>
      </c>
      <c r="HL19" s="333">
        <v>2.4081375903189031</v>
      </c>
      <c r="HM19" s="333">
        <v>2.2378968807616366</v>
      </c>
      <c r="HN19" s="333">
        <v>2.372009052549239</v>
      </c>
      <c r="HO19" s="333">
        <v>2.0643454817688074</v>
      </c>
      <c r="HP19" s="333">
        <v>2.5400516126427846</v>
      </c>
      <c r="HQ19" s="333">
        <v>2.549274866209406</v>
      </c>
      <c r="HR19" s="333">
        <v>1.9708848934545251</v>
      </c>
      <c r="HS19" s="333">
        <v>1.5635011903613498</v>
      </c>
      <c r="HT19" s="333">
        <v>2.0514050508328832</v>
      </c>
      <c r="HU19" s="333">
        <v>2.2571544504619556</v>
      </c>
      <c r="HV19" s="333">
        <v>2.1821934645846861</v>
      </c>
      <c r="HW19" s="333">
        <v>1.8760953791054431</v>
      </c>
      <c r="HX19" s="333">
        <v>1.8811976300686128</v>
      </c>
      <c r="HY19" s="333">
        <v>1.93618153149432</v>
      </c>
      <c r="HZ19" s="333">
        <v>1.4024392216283128</v>
      </c>
      <c r="IA19" s="333">
        <v>1.7181510489376901</v>
      </c>
      <c r="IB19" s="333">
        <v>2.0275244013791927</v>
      </c>
      <c r="IC19" s="333">
        <v>1.8454062516463003</v>
      </c>
      <c r="ID19" s="333">
        <v>2.2280821026084099</v>
      </c>
      <c r="IE19" s="333">
        <v>2.6663916133295178</v>
      </c>
      <c r="IF19" s="333">
        <v>2.6571734873871273</v>
      </c>
      <c r="IG19" s="333">
        <v>2.3113625551344299</v>
      </c>
      <c r="IH19" s="333">
        <v>2.2702933802815002</v>
      </c>
      <c r="II19" s="333">
        <v>2.5800229792870621</v>
      </c>
      <c r="IJ19" s="333">
        <v>1.3725315983397359</v>
      </c>
      <c r="IK19" s="333">
        <v>1.5919628793456935</v>
      </c>
      <c r="IL19" s="333">
        <v>1.4505298673408256</v>
      </c>
      <c r="IM19" s="333">
        <v>1.2238864370136469</v>
      </c>
      <c r="IN19" s="333">
        <v>1.1214499468801018</v>
      </c>
      <c r="IO19" s="333">
        <v>1.1747828321491487</v>
      </c>
      <c r="IP19" s="333">
        <v>1.6939242635497931</v>
      </c>
      <c r="IQ19" s="333">
        <v>1.8923847537939735</v>
      </c>
      <c r="IR19" s="333">
        <v>1.9012565113387312</v>
      </c>
      <c r="IS19" s="333">
        <v>1.7358607133538115</v>
      </c>
      <c r="IT19" s="333">
        <v>1.7003398227017901</v>
      </c>
      <c r="IU19" s="333">
        <v>1.7486274063214411</v>
      </c>
      <c r="IV19" s="333">
        <v>1.9349935370325353</v>
      </c>
      <c r="IW19" s="333">
        <v>1.4134430590674278</v>
      </c>
      <c r="IX19" s="333">
        <v>0.96991162628502181</v>
      </c>
      <c r="IY19" s="333">
        <v>1.307748794848189</v>
      </c>
      <c r="IZ19" s="333">
        <v>1.4630055383467468</v>
      </c>
      <c r="JA19" s="333">
        <v>1.405216939853781</v>
      </c>
      <c r="JB19" s="333">
        <v>1.3162269311387853</v>
      </c>
      <c r="JC19" s="333">
        <v>2.0366215262161278</v>
      </c>
      <c r="JD19" s="333">
        <v>1.4845910572451173</v>
      </c>
      <c r="JE19" s="333">
        <v>1.1075032682882835</v>
      </c>
      <c r="JF19" s="333">
        <v>1.314242557363783</v>
      </c>
      <c r="JG19" s="333">
        <v>1.9007314519329643</v>
      </c>
      <c r="JH19" s="333">
        <v>1.2119296133285902</v>
      </c>
      <c r="JI19" s="333">
        <v>1.2055364896764769</v>
      </c>
      <c r="JJ19" s="333">
        <v>0.87333135891545122</v>
      </c>
      <c r="JK19" s="333">
        <v>0.92336728088260644</v>
      </c>
      <c r="JL19" s="333">
        <v>1.0122387168144171</v>
      </c>
      <c r="JM19" s="333">
        <v>1.5372071675842287</v>
      </c>
      <c r="JN19" s="333">
        <v>1.8398548367293837</v>
      </c>
      <c r="JO19" s="333">
        <v>1.8771931638792536</v>
      </c>
      <c r="JP19" s="333">
        <v>1.290932420242956</v>
      </c>
      <c r="JQ19" s="333">
        <v>1.1463651092640312</v>
      </c>
      <c r="JR19" s="333">
        <v>1.219107127462407</v>
      </c>
      <c r="JS19" s="333">
        <v>1.0944105959627972</v>
      </c>
      <c r="JT19" s="333">
        <v>1.4430861052365893</v>
      </c>
      <c r="JU19" s="333">
        <v>1.6943149259106571</v>
      </c>
      <c r="JV19" s="333">
        <v>1.1259977114685324</v>
      </c>
      <c r="JW19" s="333">
        <v>1.2816311237601452</v>
      </c>
      <c r="JX19" s="333">
        <v>1.9722262239743471</v>
      </c>
      <c r="JY19" s="333">
        <v>0.82240811766289301</v>
      </c>
      <c r="JZ19" s="333">
        <v>0.82977317296936082</v>
      </c>
      <c r="KA19" s="333">
        <v>0.87059499441513299</v>
      </c>
      <c r="KB19" s="333">
        <v>0.988838944909193</v>
      </c>
      <c r="KC19" s="333">
        <v>1.0197354450732825</v>
      </c>
      <c r="KD19" s="333">
        <v>0.82192882196603012</v>
      </c>
      <c r="KE19" s="333">
        <v>0.78016772163140402</v>
      </c>
      <c r="KF19" s="333">
        <v>0.66919966573906153</v>
      </c>
      <c r="KG19" s="333">
        <v>0.81357017346896976</v>
      </c>
      <c r="KH19" s="333">
        <v>0.86396324016360815</v>
      </c>
      <c r="KI19" s="333">
        <v>0.81407776925056452</v>
      </c>
      <c r="KJ19" s="333">
        <v>0.82504763940765979</v>
      </c>
      <c r="KK19" s="333">
        <v>0.71101874593519765</v>
      </c>
      <c r="KL19" s="333">
        <v>0.76695540504102899</v>
      </c>
      <c r="KM19" s="333">
        <v>0.74614139960957349</v>
      </c>
      <c r="KN19" s="333">
        <v>0.69392366892177804</v>
      </c>
      <c r="KO19" s="333">
        <v>0.75453520371548555</v>
      </c>
      <c r="KP19" s="333">
        <v>0.87149852025983987</v>
      </c>
      <c r="KQ19" s="333">
        <v>0.74666123491710801</v>
      </c>
      <c r="KR19" s="333">
        <v>0.79349123987859904</v>
      </c>
      <c r="KS19" s="333">
        <v>0.62647388152605932</v>
      </c>
      <c r="KT19" s="333">
        <v>0.66017443605278148</v>
      </c>
      <c r="KU19" s="333">
        <v>0.67499621795409259</v>
      </c>
      <c r="KV19" s="333">
        <v>0.82877074204852563</v>
      </c>
      <c r="KW19" s="333">
        <v>0.86558891132090943</v>
      </c>
      <c r="KX19" s="333">
        <v>0.64956501752230311</v>
      </c>
      <c r="KY19" s="333">
        <v>0.70671836234833363</v>
      </c>
      <c r="KZ19" s="333">
        <v>0.69178139055143595</v>
      </c>
      <c r="LA19" s="333">
        <v>0.72426049820291116</v>
      </c>
      <c r="LB19" s="333">
        <v>0.67988472132815281</v>
      </c>
      <c r="LC19" s="333">
        <v>0.74775570143372705</v>
      </c>
      <c r="LD19" s="333">
        <v>0.78079842115774878</v>
      </c>
      <c r="LE19" s="333">
        <v>0.6737037552963614</v>
      </c>
      <c r="LF19" s="333">
        <v>0.75106228141735221</v>
      </c>
      <c r="LG19" s="333">
        <v>0.61691034535941991</v>
      </c>
      <c r="LH19" s="333">
        <v>0.71721122693168571</v>
      </c>
      <c r="LI19" s="333">
        <v>0.78545732922454703</v>
      </c>
      <c r="LJ19" s="333">
        <v>0.84512532472374513</v>
      </c>
      <c r="LK19" s="333">
        <v>0.8577610817137965</v>
      </c>
      <c r="LL19" s="333">
        <v>0.71421555716346197</v>
      </c>
      <c r="LM19" s="333">
        <v>0.85989079759315612</v>
      </c>
      <c r="LN19" s="333">
        <v>0.74097384213400252</v>
      </c>
      <c r="LO19" s="333">
        <v>0.76289422514577987</v>
      </c>
      <c r="LP19" s="333">
        <v>0.76213867546263492</v>
      </c>
      <c r="LQ19" s="333">
        <v>0.8880956095371082</v>
      </c>
      <c r="LR19" s="333">
        <v>0.93240457720158565</v>
      </c>
      <c r="LS19" s="333">
        <v>0.77348018994127987</v>
      </c>
      <c r="LT19" s="333">
        <v>0.69557574725402771</v>
      </c>
      <c r="LU19" s="333">
        <v>0.695176243381876</v>
      </c>
      <c r="LV19" s="333">
        <v>0.72669342915285107</v>
      </c>
      <c r="LW19" s="333">
        <v>0.80465531094523901</v>
      </c>
      <c r="LX19" s="333">
        <v>0.8351332778017091</v>
      </c>
      <c r="LY19" s="333">
        <v>0.9887677824583565</v>
      </c>
      <c r="LZ19" s="333">
        <v>0.68204544659193611</v>
      </c>
      <c r="MA19" s="333">
        <v>0.64822929106750382</v>
      </c>
      <c r="MB19" s="333">
        <v>0.89263051690865503</v>
      </c>
      <c r="MC19" s="333">
        <v>1.0741686551285206</v>
      </c>
      <c r="MD19" s="333">
        <v>0.849625144524771</v>
      </c>
      <c r="ME19" s="333">
        <v>0.91105807654347037</v>
      </c>
      <c r="MF19" s="333">
        <v>1.0496442311663694</v>
      </c>
      <c r="MG19" s="333">
        <v>0.87445968911927652</v>
      </c>
      <c r="MH19" s="333">
        <v>0.73783977492254049</v>
      </c>
      <c r="MI19" s="333">
        <v>0.81748980142331773</v>
      </c>
      <c r="MJ19" s="333">
        <v>0.76953460680496499</v>
      </c>
      <c r="MK19" s="333">
        <v>0.78234468394426893</v>
      </c>
      <c r="ML19" s="333">
        <v>0.84888056831753245</v>
      </c>
      <c r="MM19" s="333">
        <v>0.89701181195043389</v>
      </c>
      <c r="MN19" s="333">
        <v>0.81346481479624011</v>
      </c>
      <c r="MO19" s="333">
        <v>0.80209711749211599</v>
      </c>
      <c r="MP19" s="333">
        <v>0.77184431644675122</v>
      </c>
      <c r="MQ19" s="333">
        <v>0.7355919239235752</v>
      </c>
      <c r="MR19" s="333">
        <v>0.82842314828682018</v>
      </c>
      <c r="MS19" s="333">
        <v>0.96291109142234366</v>
      </c>
      <c r="MT19" s="333">
        <v>0.96406345244051483</v>
      </c>
      <c r="MU19" s="333">
        <v>0.80287271484789247</v>
      </c>
      <c r="MV19" s="333">
        <v>0.88196286738778817</v>
      </c>
      <c r="MW19" s="333">
        <v>0.80007931757643358</v>
      </c>
      <c r="MX19" s="333">
        <v>0.88570205188113149</v>
      </c>
      <c r="MY19" s="333">
        <v>0.80946256657843196</v>
      </c>
      <c r="MZ19" s="333">
        <v>0.94130850533924837</v>
      </c>
      <c r="NA19" s="333">
        <v>0.90669399157756225</v>
      </c>
      <c r="NB19" s="333">
        <v>0.82572965427223266</v>
      </c>
      <c r="NC19" s="333">
        <v>0.98147251165706173</v>
      </c>
      <c r="ND19" s="333">
        <v>0.96089758295699779</v>
      </c>
      <c r="NE19" s="333">
        <v>0.88921424996297682</v>
      </c>
      <c r="NF19" s="333">
        <v>0.87617377236644445</v>
      </c>
      <c r="NG19" s="333">
        <v>0.93204250330950866</v>
      </c>
      <c r="NH19" s="333">
        <v>0.95176057448327189</v>
      </c>
      <c r="NI19" s="333">
        <v>0.97915112413065053</v>
      </c>
      <c r="NJ19" s="333">
        <v>0.89093845571430197</v>
      </c>
    </row>
    <row r="20" spans="4:374" x14ac:dyDescent="0.25">
      <c r="I20" s="322" t="s">
        <v>196</v>
      </c>
      <c r="J20" s="333">
        <v>1.0523252624873689</v>
      </c>
      <c r="K20" s="333">
        <v>1.0028154532282798</v>
      </c>
      <c r="L20" s="333">
        <v>1.0235624497867051</v>
      </c>
      <c r="M20" s="333">
        <v>0.99257822094215331</v>
      </c>
      <c r="N20" s="333">
        <v>1.10681611862343</v>
      </c>
      <c r="O20" s="333">
        <v>1.199741258278721</v>
      </c>
      <c r="P20" s="333">
        <v>1.1341805696684957</v>
      </c>
      <c r="Q20" s="333">
        <v>0.94089636082144101</v>
      </c>
      <c r="R20" s="333">
        <v>0.9425642799704298</v>
      </c>
      <c r="S20" s="333">
        <v>1.0196399646539311</v>
      </c>
      <c r="T20" s="333">
        <v>1.0249188724760263</v>
      </c>
      <c r="U20" s="333">
        <v>1.0322877965525956</v>
      </c>
      <c r="V20" s="333">
        <v>1.1618252928574078</v>
      </c>
      <c r="W20" s="333">
        <v>0.94415389826577467</v>
      </c>
      <c r="X20" s="333">
        <v>0.96821178140404929</v>
      </c>
      <c r="Y20" s="333">
        <v>1.0028536089149203</v>
      </c>
      <c r="Z20" s="333">
        <v>1.014068500381005</v>
      </c>
      <c r="AA20" s="333">
        <v>0.97556677083399279</v>
      </c>
      <c r="AB20" s="333">
        <v>1.1180600108860368</v>
      </c>
      <c r="AC20" s="333">
        <v>1.0759689649790563</v>
      </c>
      <c r="AD20" s="333">
        <v>1.4294406886542053</v>
      </c>
      <c r="AE20" s="333">
        <v>1.0004888515420773</v>
      </c>
      <c r="AF20" s="333">
        <v>1.0457430395700231</v>
      </c>
      <c r="AG20" s="333">
        <v>0.93901219080668485</v>
      </c>
      <c r="AH20" s="333">
        <v>0.95905585846060315</v>
      </c>
      <c r="AI20" s="333">
        <v>1.0697354564761499</v>
      </c>
      <c r="AJ20" s="333">
        <v>1.0348403278184437</v>
      </c>
      <c r="AK20" s="333">
        <v>0.89738524684395804</v>
      </c>
      <c r="AL20" s="333">
        <v>0.99439058467156405</v>
      </c>
      <c r="AM20" s="333">
        <v>1.0025965483163659</v>
      </c>
      <c r="AN20" s="333">
        <v>1.1245319507819085</v>
      </c>
      <c r="AO20" s="333">
        <v>1.0961379621870688</v>
      </c>
      <c r="AP20" s="333">
        <v>1.0506793870709441</v>
      </c>
      <c r="AQ20" s="333">
        <v>1.0912233972917535</v>
      </c>
      <c r="AR20" s="333">
        <v>0.78537874336564084</v>
      </c>
      <c r="AS20" s="333">
        <v>0.74487486939403691</v>
      </c>
      <c r="AT20" s="333">
        <v>0.87638656288247518</v>
      </c>
      <c r="AU20" s="333">
        <v>0.83157539257050228</v>
      </c>
      <c r="AV20" s="333">
        <v>0.82111972588274496</v>
      </c>
      <c r="AW20" s="333">
        <v>0.90775935167559052</v>
      </c>
      <c r="AX20" s="333">
        <v>1.0299199146999749</v>
      </c>
      <c r="AY20" s="333">
        <v>0.92928263942991618</v>
      </c>
      <c r="AZ20" s="333">
        <v>1.1040680041418924</v>
      </c>
      <c r="BA20" s="333">
        <v>0.92796434692124241</v>
      </c>
      <c r="BB20" s="333">
        <v>0.74070041434556255</v>
      </c>
      <c r="BC20" s="333">
        <v>0.87390897975163295</v>
      </c>
      <c r="BD20" s="333">
        <v>0.87962409684861087</v>
      </c>
      <c r="BE20" s="333">
        <v>0.95779880700753572</v>
      </c>
      <c r="BF20" s="333">
        <v>1.0525574870461716</v>
      </c>
      <c r="BG20" s="333">
        <v>0.89184773900156256</v>
      </c>
      <c r="BH20" s="333">
        <v>1.0275726402976135</v>
      </c>
      <c r="BI20" s="333">
        <v>0.73796519414000228</v>
      </c>
      <c r="BJ20" s="333">
        <v>0.81288691418671888</v>
      </c>
      <c r="BK20" s="333">
        <v>0.88195091438949347</v>
      </c>
      <c r="BL20" s="333">
        <v>1.0205757096237873</v>
      </c>
      <c r="BM20" s="333">
        <v>0.87432676543452148</v>
      </c>
      <c r="BN20" s="333">
        <v>0.81839609689539827</v>
      </c>
      <c r="BO20" s="333">
        <v>0.91158620698155701</v>
      </c>
      <c r="BP20" s="333">
        <v>0.84369919901809698</v>
      </c>
      <c r="BQ20" s="333">
        <v>0.84283251409571525</v>
      </c>
      <c r="BR20" s="333">
        <v>1.0107639138399869</v>
      </c>
      <c r="BS20" s="333">
        <v>1.0010929872208969</v>
      </c>
      <c r="BT20" s="333">
        <v>0.81216068533641184</v>
      </c>
      <c r="BU20" s="333">
        <v>0.79503108793041732</v>
      </c>
      <c r="BV20" s="333">
        <v>0.97738843478943227</v>
      </c>
      <c r="BW20" s="333">
        <v>0.93828803236896174</v>
      </c>
      <c r="BX20" s="333">
        <v>0.80801037303348811</v>
      </c>
      <c r="BY20" s="333">
        <v>0.85023771515039137</v>
      </c>
      <c r="BZ20" s="333">
        <v>0.93401883992402179</v>
      </c>
      <c r="CA20" s="333">
        <v>0.73491672670174868</v>
      </c>
      <c r="CB20" s="333">
        <v>0.72019681311884443</v>
      </c>
      <c r="CC20" s="333">
        <v>0.76305243439813508</v>
      </c>
      <c r="CD20" s="333">
        <v>0.72714772382083803</v>
      </c>
      <c r="CE20" s="333">
        <v>0.73757063385368893</v>
      </c>
      <c r="CF20" s="333">
        <v>0.85494553038085697</v>
      </c>
      <c r="CG20" s="333">
        <v>0.96980992454919435</v>
      </c>
      <c r="CH20" s="333">
        <v>0.75949146319491212</v>
      </c>
      <c r="CI20" s="333">
        <v>0.7425791250961099</v>
      </c>
      <c r="CJ20" s="333">
        <v>0.713215540745476</v>
      </c>
      <c r="CK20" s="333">
        <v>0.87017343350172349</v>
      </c>
      <c r="CL20" s="333">
        <v>0.79453136500973265</v>
      </c>
      <c r="CM20" s="333">
        <v>0.83757800176639485</v>
      </c>
      <c r="CN20" s="333">
        <v>0.79869947214308734</v>
      </c>
      <c r="CO20" s="333">
        <v>0.77494415586398258</v>
      </c>
      <c r="CP20" s="333">
        <v>0.82604785939081027</v>
      </c>
      <c r="CQ20" s="333">
        <v>0.74139984551965055</v>
      </c>
      <c r="CR20" s="333">
        <v>0.68995595784877051</v>
      </c>
      <c r="CS20" s="333">
        <v>0.80220372845160515</v>
      </c>
      <c r="CT20" s="333">
        <v>0.84390259923126432</v>
      </c>
      <c r="CU20" s="333">
        <v>0.86698021037216499</v>
      </c>
      <c r="CV20" s="333">
        <v>0.68169027504704849</v>
      </c>
      <c r="CW20" s="333">
        <v>0.78298732906226076</v>
      </c>
      <c r="CX20" s="333">
        <v>0.69045639289837157</v>
      </c>
      <c r="CY20" s="333">
        <v>0.71309239327643059</v>
      </c>
      <c r="CZ20" s="333">
        <v>0.8469956164592547</v>
      </c>
      <c r="DA20" s="333">
        <v>0.77631248758543681</v>
      </c>
      <c r="DB20" s="333">
        <v>0.81346605439425246</v>
      </c>
      <c r="DC20" s="333">
        <v>0.77290954321215133</v>
      </c>
      <c r="DD20" s="333">
        <v>0.82068128064884005</v>
      </c>
      <c r="DE20" s="333">
        <v>0.70053620512436954</v>
      </c>
      <c r="DF20" s="333">
        <v>0.68624804837750386</v>
      </c>
      <c r="DG20" s="333">
        <v>0.70837364901944599</v>
      </c>
      <c r="DH20" s="333">
        <v>0.78967273868341314</v>
      </c>
      <c r="DI20" s="333">
        <v>1.0062047789801092</v>
      </c>
      <c r="DJ20" s="333">
        <v>0.77682342630445189</v>
      </c>
      <c r="DK20" s="333">
        <v>0.64977372117234844</v>
      </c>
      <c r="DL20" s="333">
        <v>0.72662416188374501</v>
      </c>
      <c r="DM20" s="333">
        <v>0.84000115571625988</v>
      </c>
      <c r="DN20" s="333">
        <v>0.89961312495716284</v>
      </c>
      <c r="DO20" s="333">
        <v>0.91223388295774432</v>
      </c>
      <c r="DP20" s="333">
        <v>0.91341468503396994</v>
      </c>
      <c r="DQ20" s="333">
        <v>0.8495850732385869</v>
      </c>
      <c r="DR20" s="333">
        <v>0.76652047270576196</v>
      </c>
      <c r="DS20" s="333">
        <v>0.77789893670837307</v>
      </c>
      <c r="DT20" s="333">
        <v>0.78401385557778747</v>
      </c>
      <c r="DU20" s="333">
        <v>0.81845539095266895</v>
      </c>
      <c r="DV20" s="333">
        <v>0.76445240018572513</v>
      </c>
      <c r="DW20" s="333">
        <v>0.90953498178285697</v>
      </c>
      <c r="DX20" s="333">
        <v>0.76611648196635007</v>
      </c>
      <c r="DY20" s="333">
        <v>0.78154256348488949</v>
      </c>
      <c r="DZ20" s="333">
        <v>0.69253549954733995</v>
      </c>
      <c r="EA20" s="333">
        <v>0.66257173823610394</v>
      </c>
      <c r="EB20" s="333">
        <v>0.72891353821096017</v>
      </c>
      <c r="EC20" s="333">
        <v>0.73874916533029467</v>
      </c>
      <c r="ED20" s="333">
        <v>0.85127285213752091</v>
      </c>
      <c r="EE20" s="333">
        <v>0.76355241170773214</v>
      </c>
      <c r="EF20" s="333">
        <v>0.78017325331338572</v>
      </c>
      <c r="EG20" s="333">
        <v>0.70334485764124699</v>
      </c>
      <c r="EH20" s="333">
        <v>0.72874708825619217</v>
      </c>
      <c r="EI20" s="333">
        <v>0.70354164574174682</v>
      </c>
      <c r="EJ20" s="333">
        <v>0.75812362450360893</v>
      </c>
      <c r="EK20" s="333">
        <v>0.94605432490755326</v>
      </c>
      <c r="EL20" s="333">
        <v>0.792091656442244</v>
      </c>
      <c r="EM20" s="333">
        <v>0.77452763838254635</v>
      </c>
      <c r="EN20" s="333">
        <v>0.70218705967891115</v>
      </c>
      <c r="EO20" s="333">
        <v>0.7562486033072866</v>
      </c>
      <c r="EP20" s="333">
        <v>0.7860068289029456</v>
      </c>
      <c r="EQ20" s="333">
        <v>0.88877384962365458</v>
      </c>
      <c r="ER20" s="333">
        <v>0.98592369984334016</v>
      </c>
      <c r="ES20" s="333">
        <v>1.1323963450166288</v>
      </c>
      <c r="ET20" s="333">
        <v>0.98351646833599693</v>
      </c>
      <c r="EU20" s="333">
        <v>0.94833397384231555</v>
      </c>
      <c r="EV20" s="333">
        <v>0.92378290211034098</v>
      </c>
      <c r="EW20" s="333">
        <v>1.0666583392542868</v>
      </c>
      <c r="EX20" s="333">
        <v>1.0463350895564583</v>
      </c>
      <c r="EY20" s="333">
        <v>1.5079477519192173</v>
      </c>
      <c r="EZ20" s="333">
        <v>1.5095516678308283</v>
      </c>
      <c r="FA20" s="333">
        <v>0.93991307682752068</v>
      </c>
      <c r="FB20" s="333">
        <v>0.80315793896565613</v>
      </c>
      <c r="FC20" s="333">
        <v>0.85758128496458852</v>
      </c>
      <c r="FD20" s="333">
        <v>1.3587621545621911</v>
      </c>
      <c r="FE20" s="333">
        <v>1.2946353502406271</v>
      </c>
      <c r="FF20" s="333">
        <v>1.4173444956478001</v>
      </c>
      <c r="FG20" s="333">
        <v>0.99611731928200387</v>
      </c>
      <c r="FH20" s="333">
        <v>0.98671479977366161</v>
      </c>
      <c r="FI20" s="333">
        <v>1.2432694497083903</v>
      </c>
      <c r="FJ20" s="333">
        <v>1.692167544319664</v>
      </c>
      <c r="FK20" s="333">
        <v>1.4450518399388703</v>
      </c>
      <c r="FL20" s="333">
        <v>1.5351665833000827</v>
      </c>
      <c r="FM20" s="333">
        <v>1.297981179504508</v>
      </c>
      <c r="FN20" s="333">
        <v>0.98050773411306269</v>
      </c>
      <c r="FO20" s="333">
        <v>1.2407960584868007</v>
      </c>
      <c r="FP20" s="333">
        <v>1.2406919869707964</v>
      </c>
      <c r="FQ20" s="333">
        <v>0.89560598275622416</v>
      </c>
      <c r="FR20" s="333">
        <v>1.0482037493986247</v>
      </c>
      <c r="FS20" s="333">
        <v>1.2515348789144105</v>
      </c>
      <c r="FT20" s="333">
        <v>1.3554274292109816</v>
      </c>
      <c r="FU20" s="333">
        <v>1.2514530222908424</v>
      </c>
      <c r="FV20" s="333">
        <v>1.1348946777004723</v>
      </c>
      <c r="FW20" s="333">
        <v>1.1754886203911261</v>
      </c>
      <c r="FX20" s="333">
        <v>1.2982521332445802</v>
      </c>
      <c r="FY20" s="333">
        <v>1.2041366170518359</v>
      </c>
      <c r="FZ20" s="333">
        <v>1.6501711300142641</v>
      </c>
      <c r="GA20" s="333">
        <v>2.0158614393413079</v>
      </c>
      <c r="GB20" s="333">
        <v>1.6770406294771585</v>
      </c>
      <c r="GC20" s="333">
        <v>1.3983729691962399</v>
      </c>
      <c r="GD20" s="333">
        <v>2.2133738208441178</v>
      </c>
      <c r="GE20" s="333">
        <v>2.4354470037781906</v>
      </c>
      <c r="GF20" s="333">
        <v>2.4535835678369819</v>
      </c>
      <c r="GG20" s="333">
        <v>2.6199812878576325</v>
      </c>
      <c r="GH20" s="333">
        <v>1.7635116262556321</v>
      </c>
      <c r="GI20" s="333">
        <v>1.9690967314069781</v>
      </c>
      <c r="GJ20" s="333">
        <v>1.8641052328468348</v>
      </c>
      <c r="GK20" s="333">
        <v>2.0797361836172503</v>
      </c>
      <c r="GL20" s="333">
        <v>2.3048531278167794</v>
      </c>
      <c r="GM20" s="333">
        <v>2.1533947823444124</v>
      </c>
      <c r="GN20" s="333">
        <v>2.2931474569333474</v>
      </c>
      <c r="GO20" s="333">
        <v>2.0388576339093434</v>
      </c>
      <c r="GP20" s="333">
        <v>1.4872691858379821</v>
      </c>
      <c r="GQ20" s="333">
        <v>2.0198756435740624</v>
      </c>
      <c r="GR20" s="333">
        <v>2.1250024041643925</v>
      </c>
      <c r="GS20" s="333">
        <v>1.9456799088889063</v>
      </c>
      <c r="GT20" s="333">
        <v>2.3752920449500436</v>
      </c>
      <c r="GU20" s="333">
        <v>2.2344766433522527</v>
      </c>
      <c r="GV20" s="333">
        <v>2.6123703940962595</v>
      </c>
      <c r="GW20" s="333">
        <v>2.0958767189186398</v>
      </c>
      <c r="GX20" s="333">
        <v>2.2703944421403826</v>
      </c>
      <c r="GY20" s="333">
        <v>2.585930545160176</v>
      </c>
      <c r="GZ20" s="333">
        <v>1.8049976145446471</v>
      </c>
      <c r="HA20" s="333">
        <v>2.2561754015403639</v>
      </c>
      <c r="HB20" s="333">
        <v>2.922922714181666</v>
      </c>
      <c r="HC20" s="333">
        <v>3.0037482332487304</v>
      </c>
      <c r="HD20" s="333">
        <v>2.402587568470433</v>
      </c>
      <c r="HE20" s="333">
        <v>1.2562421261642565</v>
      </c>
      <c r="HF20" s="333">
        <v>1.7026805217795498</v>
      </c>
      <c r="HG20" s="333">
        <v>1.7621348517925397</v>
      </c>
      <c r="HH20" s="333">
        <v>2.1530964316598986</v>
      </c>
      <c r="HI20" s="333">
        <v>2.1841323610151129</v>
      </c>
      <c r="HJ20" s="333">
        <v>2.3885052284642976</v>
      </c>
      <c r="HK20" s="333">
        <v>2.4012807178744704</v>
      </c>
      <c r="HL20" s="333">
        <v>2.4637281127623201</v>
      </c>
      <c r="HM20" s="333">
        <v>2.0999057819165756</v>
      </c>
      <c r="HN20" s="333">
        <v>2.5589606014592481</v>
      </c>
      <c r="HO20" s="333">
        <v>2.1890132225437946</v>
      </c>
      <c r="HP20" s="333">
        <v>2.5419032693192634</v>
      </c>
      <c r="HQ20" s="333">
        <v>2.7581202363423922</v>
      </c>
      <c r="HR20" s="333">
        <v>1.9862038251588048</v>
      </c>
      <c r="HS20" s="333">
        <v>1.7268846622750149</v>
      </c>
      <c r="HT20" s="333">
        <v>2.1081952097204404</v>
      </c>
      <c r="HU20" s="333">
        <v>2.4170491736109359</v>
      </c>
      <c r="HV20" s="333">
        <v>2.1855275142382826</v>
      </c>
      <c r="HW20" s="333">
        <v>1.9331886713911657</v>
      </c>
      <c r="HX20" s="333">
        <v>1.9180996311718537</v>
      </c>
      <c r="HY20" s="333">
        <v>2.0229304208799248</v>
      </c>
      <c r="HZ20" s="333">
        <v>1.4418661800842298</v>
      </c>
      <c r="IA20" s="333">
        <v>1.8127117027990676</v>
      </c>
      <c r="IB20" s="333">
        <v>2.0666999353038276</v>
      </c>
      <c r="IC20" s="333">
        <v>1.930376500221848</v>
      </c>
      <c r="ID20" s="333">
        <v>2.3116680435936878</v>
      </c>
      <c r="IE20" s="333">
        <v>2.6727074597254714</v>
      </c>
      <c r="IF20" s="333">
        <v>2.6440562350911638</v>
      </c>
      <c r="IG20" s="333">
        <v>2.4282591833497102</v>
      </c>
      <c r="IH20" s="333">
        <v>2.3935194193956781</v>
      </c>
      <c r="II20" s="333">
        <v>2.6483196971521155</v>
      </c>
      <c r="IJ20" s="333">
        <v>1.437784710534936</v>
      </c>
      <c r="IK20" s="333">
        <v>1.6092551880919099</v>
      </c>
      <c r="IL20" s="333">
        <v>1.4361069390223775</v>
      </c>
      <c r="IM20" s="333">
        <v>1.2794354210086241</v>
      </c>
      <c r="IN20" s="333">
        <v>1.2263577339630003</v>
      </c>
      <c r="IO20" s="333">
        <v>1.2290631883427956</v>
      </c>
      <c r="IP20" s="333">
        <v>1.7318285295078564</v>
      </c>
      <c r="IQ20" s="333">
        <v>1.9803518152639328</v>
      </c>
      <c r="IR20" s="333">
        <v>1.818392729122162</v>
      </c>
      <c r="IS20" s="333">
        <v>1.7000922694370639</v>
      </c>
      <c r="IT20" s="333">
        <v>1.7023486084199035</v>
      </c>
      <c r="IU20" s="333">
        <v>1.8618043722339128</v>
      </c>
      <c r="IV20" s="333">
        <v>2.020459486475505</v>
      </c>
      <c r="IW20" s="333">
        <v>1.4434612759994569</v>
      </c>
      <c r="IX20" s="333">
        <v>1.0089403003737938</v>
      </c>
      <c r="IY20" s="333">
        <v>1.2653970534420336</v>
      </c>
      <c r="IZ20" s="333">
        <v>1.5111099474789629</v>
      </c>
      <c r="JA20" s="333">
        <v>1.4860431921098372</v>
      </c>
      <c r="JB20" s="333">
        <v>1.3992900324830488</v>
      </c>
      <c r="JC20" s="333">
        <v>2.1664493282146138</v>
      </c>
      <c r="JD20" s="333">
        <v>1.5493347744489001</v>
      </c>
      <c r="JE20" s="333">
        <v>1.0917913904027841</v>
      </c>
      <c r="JF20" s="333">
        <v>1.3247237951544391</v>
      </c>
      <c r="JG20" s="333">
        <v>1.9075185281334688</v>
      </c>
      <c r="JH20" s="333">
        <v>1.3022605868891521</v>
      </c>
      <c r="JI20" s="333">
        <v>1.2773737672537029</v>
      </c>
      <c r="JJ20" s="333">
        <v>1.0198233026887382</v>
      </c>
      <c r="JK20" s="333">
        <v>0.95935592270096859</v>
      </c>
      <c r="JL20" s="333">
        <v>1.0724709372449861</v>
      </c>
      <c r="JM20" s="333">
        <v>1.5376924258051428</v>
      </c>
      <c r="JN20" s="333">
        <v>1.7975741819206801</v>
      </c>
      <c r="JO20" s="333">
        <v>1.9537348406837611</v>
      </c>
      <c r="JP20" s="333">
        <v>1.2972771941596513</v>
      </c>
      <c r="JQ20" s="333">
        <v>1.2379517877364072</v>
      </c>
      <c r="JR20" s="333">
        <v>1.2962841508730627</v>
      </c>
      <c r="JS20" s="333">
        <v>1.168006980775846</v>
      </c>
      <c r="JT20" s="333">
        <v>1.4938189083196212</v>
      </c>
      <c r="JU20" s="333">
        <v>1.6945253684284263</v>
      </c>
      <c r="JV20" s="333">
        <v>1.0503633682696962</v>
      </c>
      <c r="JW20" s="333">
        <v>1.3632250177787937</v>
      </c>
      <c r="JX20" s="333">
        <v>1.9762450836262997</v>
      </c>
      <c r="JY20" s="333">
        <v>0.89241232828796946</v>
      </c>
      <c r="JZ20" s="333">
        <v>0.83123891918092974</v>
      </c>
      <c r="KA20" s="333">
        <v>0.89736882234723003</v>
      </c>
      <c r="KB20" s="333">
        <v>0.97986240590947871</v>
      </c>
      <c r="KC20" s="333">
        <v>1.0502149249602017</v>
      </c>
      <c r="KD20" s="333">
        <v>0.83714978723342948</v>
      </c>
      <c r="KE20" s="333">
        <v>0.84365997638140577</v>
      </c>
      <c r="KF20" s="333">
        <v>0.78487840647530849</v>
      </c>
      <c r="KG20" s="333">
        <v>0.82112134153880478</v>
      </c>
      <c r="KH20" s="333">
        <v>0.84139082179401259</v>
      </c>
      <c r="KI20" s="333">
        <v>0.8343683402907045</v>
      </c>
      <c r="KJ20" s="333">
        <v>0.85104986972126972</v>
      </c>
      <c r="KK20" s="333">
        <v>0.76172183012165251</v>
      </c>
      <c r="KL20" s="333">
        <v>0.84135023038194612</v>
      </c>
      <c r="KM20" s="333">
        <v>0.83412916152815442</v>
      </c>
      <c r="KN20" s="333">
        <v>0.77995448559709246</v>
      </c>
      <c r="KO20" s="333">
        <v>0.82151550023537989</v>
      </c>
      <c r="KP20" s="333">
        <v>0.95536420560284507</v>
      </c>
      <c r="KQ20" s="333">
        <v>0.78827964195614708</v>
      </c>
      <c r="KR20" s="333">
        <v>0.79540633904063196</v>
      </c>
      <c r="KS20" s="333">
        <v>0.73551986713262896</v>
      </c>
      <c r="KT20" s="333">
        <v>0.71355130623940843</v>
      </c>
      <c r="KU20" s="333">
        <v>0.76791453665385956</v>
      </c>
      <c r="KV20" s="333">
        <v>0.86044842882357808</v>
      </c>
      <c r="KW20" s="333">
        <v>0.92906990193726946</v>
      </c>
      <c r="KX20" s="333">
        <v>0.76305783072760991</v>
      </c>
      <c r="KY20" s="333">
        <v>0.78619285493245483</v>
      </c>
      <c r="KZ20" s="333">
        <v>0.74592285627927857</v>
      </c>
      <c r="LA20" s="333">
        <v>0.78009875397482997</v>
      </c>
      <c r="LB20" s="333">
        <v>0.73547521742389554</v>
      </c>
      <c r="LC20" s="333">
        <v>0.7594041448807638</v>
      </c>
      <c r="LD20" s="333">
        <v>0.95145884341655373</v>
      </c>
      <c r="LE20" s="333">
        <v>0.79578207485364705</v>
      </c>
      <c r="LF20" s="333">
        <v>0.85433306580440893</v>
      </c>
      <c r="LG20" s="333">
        <v>0.8141540063780045</v>
      </c>
      <c r="LH20" s="333">
        <v>0.86009575321758891</v>
      </c>
      <c r="LI20" s="333">
        <v>0.87263264042183053</v>
      </c>
      <c r="LJ20" s="333">
        <v>0.95646927387244396</v>
      </c>
      <c r="LK20" s="333">
        <v>0.9345011066449288</v>
      </c>
      <c r="LL20" s="333">
        <v>0.81015797935175005</v>
      </c>
      <c r="LM20" s="333">
        <v>1.0111599541454623</v>
      </c>
      <c r="LN20" s="333">
        <v>0.91627818766623981</v>
      </c>
      <c r="LO20" s="333">
        <v>0.89511623880994351</v>
      </c>
      <c r="LP20" s="333">
        <v>0.80774690683283201</v>
      </c>
      <c r="LQ20" s="333">
        <v>0.96310354609466864</v>
      </c>
      <c r="LR20" s="333">
        <v>1.0338612815880761</v>
      </c>
      <c r="LS20" s="333">
        <v>0.9065327586698706</v>
      </c>
      <c r="LT20" s="333">
        <v>0.84708147794077027</v>
      </c>
      <c r="LU20" s="333">
        <v>0.86711911424138877</v>
      </c>
      <c r="LV20" s="333">
        <v>0.82073040326348978</v>
      </c>
      <c r="LW20" s="333">
        <v>0.89174192990428192</v>
      </c>
      <c r="LX20" s="333">
        <v>0.93753173311976223</v>
      </c>
      <c r="LY20" s="333">
        <v>1.0735852353484105</v>
      </c>
      <c r="LZ20" s="333">
        <v>0.89568398969603202</v>
      </c>
      <c r="MA20" s="333">
        <v>0.81012046609156452</v>
      </c>
      <c r="MB20" s="333">
        <v>0.96579939462296127</v>
      </c>
      <c r="MC20" s="333">
        <v>1.0575355010278817</v>
      </c>
      <c r="MD20" s="333">
        <v>0.97035597513170591</v>
      </c>
      <c r="ME20" s="333">
        <v>1.0529698649496293</v>
      </c>
      <c r="MF20" s="333">
        <v>1.1478880819851403</v>
      </c>
      <c r="MG20" s="333">
        <v>1.0550906383282035</v>
      </c>
      <c r="MH20" s="333">
        <v>0.99099869736659296</v>
      </c>
      <c r="MI20" s="333">
        <v>0.87447756063453996</v>
      </c>
      <c r="MJ20" s="333">
        <v>0.95721376352259235</v>
      </c>
      <c r="MK20" s="333">
        <v>0.8827720484698659</v>
      </c>
      <c r="ML20" s="333">
        <v>1.0593960327236471</v>
      </c>
      <c r="MM20" s="333">
        <v>1.0435569613700055</v>
      </c>
      <c r="MN20" s="333">
        <v>0.92766038209735935</v>
      </c>
      <c r="MO20" s="333">
        <v>0.93099716442275759</v>
      </c>
      <c r="MP20" s="333">
        <v>0.90924595181897883</v>
      </c>
      <c r="MQ20" s="333">
        <v>0.9621340911791747</v>
      </c>
      <c r="MR20" s="333">
        <v>0.90585046009693426</v>
      </c>
      <c r="MS20" s="333">
        <v>1.1203339008868689</v>
      </c>
      <c r="MT20" s="333">
        <v>1.0830373903555195</v>
      </c>
      <c r="MU20" s="333">
        <v>1.0598876310482177</v>
      </c>
      <c r="MV20" s="333">
        <v>1.0627817047350585</v>
      </c>
      <c r="MW20" s="333">
        <v>1.0102020329876216</v>
      </c>
      <c r="MX20" s="333">
        <v>1.0153881533288702</v>
      </c>
      <c r="MY20" s="333">
        <v>0.995648425519568</v>
      </c>
      <c r="MZ20" s="333">
        <v>1.1278073763584349</v>
      </c>
      <c r="NA20" s="333">
        <v>1.0322921530784357</v>
      </c>
      <c r="NB20" s="333">
        <v>0.95929367460102177</v>
      </c>
      <c r="NC20" s="333">
        <v>1.0829155141566171</v>
      </c>
      <c r="ND20" s="333">
        <v>1.081166305331394</v>
      </c>
      <c r="NE20" s="333">
        <v>1.0080160424570763</v>
      </c>
      <c r="NF20" s="333">
        <v>1.0044035598053762</v>
      </c>
      <c r="NG20" s="333">
        <v>1.0697001115874682</v>
      </c>
      <c r="NH20" s="333">
        <v>1.0955176580530359</v>
      </c>
      <c r="NI20" s="333">
        <v>1.1344588150790007</v>
      </c>
      <c r="NJ20" s="333">
        <v>1.1043268228331469</v>
      </c>
    </row>
    <row r="21" spans="4:374" x14ac:dyDescent="0.25">
      <c r="I21" s="322" t="s">
        <v>197</v>
      </c>
      <c r="J21" s="333">
        <v>1.3432528422509338</v>
      </c>
      <c r="K21" s="333">
        <v>1.2765245172835702</v>
      </c>
      <c r="L21" s="333">
        <v>1.247202023730968</v>
      </c>
      <c r="M21" s="333">
        <v>1.2425582649239848</v>
      </c>
      <c r="N21" s="333">
        <v>1.3154554990396921</v>
      </c>
      <c r="O21" s="333">
        <v>1.3965190697506953</v>
      </c>
      <c r="P21" s="333">
        <v>1.2900320146302893</v>
      </c>
      <c r="Q21" s="333">
        <v>1.1379656000573097</v>
      </c>
      <c r="R21" s="333">
        <v>1.1209121575248575</v>
      </c>
      <c r="S21" s="333">
        <v>1.2596248678095388</v>
      </c>
      <c r="T21" s="333">
        <v>1.1683748254445436</v>
      </c>
      <c r="U21" s="333">
        <v>1.208569522364374</v>
      </c>
      <c r="V21" s="333">
        <v>1.3216332803604345</v>
      </c>
      <c r="W21" s="333">
        <v>1.188822382942732</v>
      </c>
      <c r="X21" s="333">
        <v>1.1134945452656537</v>
      </c>
      <c r="Y21" s="333">
        <v>1.1683098415245921</v>
      </c>
      <c r="Z21" s="333">
        <v>1.1581996141772732</v>
      </c>
      <c r="AA21" s="333">
        <v>1.1097352671145722</v>
      </c>
      <c r="AB21" s="333">
        <v>1.2857543026216991</v>
      </c>
      <c r="AC21" s="333">
        <v>1.3734129888274729</v>
      </c>
      <c r="AD21" s="333">
        <v>1.5191112282271462</v>
      </c>
      <c r="AE21" s="333">
        <v>1.2249478490212411</v>
      </c>
      <c r="AF21" s="333">
        <v>1.1612514035940977</v>
      </c>
      <c r="AG21" s="333">
        <v>1.0936400672187252</v>
      </c>
      <c r="AH21" s="333">
        <v>1.0943083493778156</v>
      </c>
      <c r="AI21" s="333">
        <v>1.1754863167494238</v>
      </c>
      <c r="AJ21" s="333">
        <v>1.2225282665905819</v>
      </c>
      <c r="AK21" s="333">
        <v>1.1341852826094083</v>
      </c>
      <c r="AL21" s="333">
        <v>1.1097906338872836</v>
      </c>
      <c r="AM21" s="333">
        <v>1.1921152792659064</v>
      </c>
      <c r="AN21" s="333">
        <v>1.3051365969543143</v>
      </c>
      <c r="AO21" s="333">
        <v>1.1938911345924261</v>
      </c>
      <c r="AP21" s="333">
        <v>1.1896095828175599</v>
      </c>
      <c r="AQ21" s="333">
        <v>1.230952768703518</v>
      </c>
      <c r="AR21" s="333">
        <v>0.99457443534655376</v>
      </c>
      <c r="AS21" s="333">
        <v>0.93719781149949521</v>
      </c>
      <c r="AT21" s="333">
        <v>1.079054303876579</v>
      </c>
      <c r="AU21" s="333">
        <v>0.99792090984155757</v>
      </c>
      <c r="AV21" s="333">
        <v>0.97871215768333886</v>
      </c>
      <c r="AW21" s="333">
        <v>1.1148626964885739</v>
      </c>
      <c r="AX21" s="333">
        <v>1.1725335525107627</v>
      </c>
      <c r="AY21" s="333">
        <v>1.0738856013822109</v>
      </c>
      <c r="AZ21" s="333">
        <v>1.2198821652014029</v>
      </c>
      <c r="BA21" s="333">
        <v>1.0686315605457037</v>
      </c>
      <c r="BB21" s="333">
        <v>0.98058859671267262</v>
      </c>
      <c r="BC21" s="333">
        <v>0.9891341653459258</v>
      </c>
      <c r="BD21" s="333">
        <v>1.022170175719695</v>
      </c>
      <c r="BE21" s="333">
        <v>1.0587775893910925</v>
      </c>
      <c r="BF21" s="333">
        <v>1.1066892859677613</v>
      </c>
      <c r="BG21" s="333">
        <v>1.1080992610579201</v>
      </c>
      <c r="BH21" s="333">
        <v>1.1436146821323809</v>
      </c>
      <c r="BI21" s="333">
        <v>0.88983977910786738</v>
      </c>
      <c r="BJ21" s="333">
        <v>0.92281769257214818</v>
      </c>
      <c r="BK21" s="333">
        <v>1.0066991575848352</v>
      </c>
      <c r="BL21" s="333">
        <v>1.0013734018633116</v>
      </c>
      <c r="BM21" s="333">
        <v>1.0610481032204253</v>
      </c>
      <c r="BN21" s="333">
        <v>0.9879959930506883</v>
      </c>
      <c r="BO21" s="333">
        <v>1.1824221824546188</v>
      </c>
      <c r="BP21" s="333">
        <v>1.0269990308676624</v>
      </c>
      <c r="BQ21" s="333">
        <v>0.97033152232595232</v>
      </c>
      <c r="BR21" s="333">
        <v>1.1251376413962555</v>
      </c>
      <c r="BS21" s="333">
        <v>1.1416941297881804</v>
      </c>
      <c r="BT21" s="333">
        <v>1.0186823161669183</v>
      </c>
      <c r="BU21" s="333">
        <v>0.94703377499681884</v>
      </c>
      <c r="BV21" s="333">
        <v>1.0865013273984001</v>
      </c>
      <c r="BW21" s="333">
        <v>1.0689879730276763</v>
      </c>
      <c r="BX21" s="333">
        <v>0.91430137203515482</v>
      </c>
      <c r="BY21" s="333">
        <v>0.97016227994143989</v>
      </c>
      <c r="BZ21" s="333">
        <v>0.94424752314631488</v>
      </c>
      <c r="CA21" s="333">
        <v>0.85328239681340878</v>
      </c>
      <c r="CB21" s="333">
        <v>0.80606666207813116</v>
      </c>
      <c r="CC21" s="333">
        <v>0.91182981272703556</v>
      </c>
      <c r="CD21" s="333">
        <v>0.78715386232660645</v>
      </c>
      <c r="CE21" s="333">
        <v>0.77554947553574305</v>
      </c>
      <c r="CF21" s="333">
        <v>0.85705459775578618</v>
      </c>
      <c r="CG21" s="333">
        <v>0.87258831303690021</v>
      </c>
      <c r="CH21" s="333">
        <v>0.87536211350762883</v>
      </c>
      <c r="CI21" s="333">
        <v>0.78375243661103422</v>
      </c>
      <c r="CJ21" s="333">
        <v>0.84971246487018914</v>
      </c>
      <c r="CK21" s="333">
        <v>0.95233669957275857</v>
      </c>
      <c r="CL21" s="333">
        <v>0.83259478964295131</v>
      </c>
      <c r="CM21" s="333">
        <v>0.89126404442965101</v>
      </c>
      <c r="CN21" s="333">
        <v>0.89488146708184624</v>
      </c>
      <c r="CO21" s="333">
        <v>0.90678873985311359</v>
      </c>
      <c r="CP21" s="333">
        <v>0.85869704668746483</v>
      </c>
      <c r="CQ21" s="333">
        <v>0.84556783442415995</v>
      </c>
      <c r="CR21" s="333">
        <v>0.84113930853400176</v>
      </c>
      <c r="CS21" s="333">
        <v>0.86956373509046014</v>
      </c>
      <c r="CT21" s="333">
        <v>0.79301010249125059</v>
      </c>
      <c r="CU21" s="333">
        <v>0.91730803208233269</v>
      </c>
      <c r="CV21" s="333">
        <v>0.86435383729200221</v>
      </c>
      <c r="CW21" s="333">
        <v>0.8819408653682751</v>
      </c>
      <c r="CX21" s="333">
        <v>0.7793660707816038</v>
      </c>
      <c r="CY21" s="333">
        <v>0.82660922390335989</v>
      </c>
      <c r="CZ21" s="333">
        <v>0.92137633217467019</v>
      </c>
      <c r="DA21" s="333">
        <v>0.8368324606370342</v>
      </c>
      <c r="DB21" s="333">
        <v>0.87867705322991907</v>
      </c>
      <c r="DC21" s="333">
        <v>0.80090624993124859</v>
      </c>
      <c r="DD21" s="333">
        <v>0.90371701327497589</v>
      </c>
      <c r="DE21" s="333">
        <v>0.78354487051491317</v>
      </c>
      <c r="DF21" s="333">
        <v>0.81359729697661809</v>
      </c>
      <c r="DG21" s="333">
        <v>0.78035746102676251</v>
      </c>
      <c r="DH21" s="333">
        <v>0.92100464227943901</v>
      </c>
      <c r="DI21" s="333">
        <v>1.0308579899812398</v>
      </c>
      <c r="DJ21" s="333">
        <v>0.84623950930080849</v>
      </c>
      <c r="DK21" s="333">
        <v>0.74273632464159101</v>
      </c>
      <c r="DL21" s="333">
        <v>0.91204016622746276</v>
      </c>
      <c r="DM21" s="333">
        <v>0.79464334143346083</v>
      </c>
      <c r="DN21" s="333">
        <v>0.90351895988188635</v>
      </c>
      <c r="DO21" s="333">
        <v>0.94862954131017885</v>
      </c>
      <c r="DP21" s="333">
        <v>0.88212315173599387</v>
      </c>
      <c r="DQ21" s="333">
        <v>0.98000961189525826</v>
      </c>
      <c r="DR21" s="333">
        <v>0.78930331529801312</v>
      </c>
      <c r="DS21" s="333">
        <v>0.79307606873203706</v>
      </c>
      <c r="DT21" s="333">
        <v>0.89777542594290549</v>
      </c>
      <c r="DU21" s="333">
        <v>0.89792958960940605</v>
      </c>
      <c r="DV21" s="333">
        <v>0.817617836815836</v>
      </c>
      <c r="DW21" s="333">
        <v>0.94645388545701525</v>
      </c>
      <c r="DX21" s="333">
        <v>0.83828153497680014</v>
      </c>
      <c r="DY21" s="333">
        <v>0.82482123884343106</v>
      </c>
      <c r="DZ21" s="333">
        <v>0.89112159628819998</v>
      </c>
      <c r="EA21" s="333">
        <v>0.74723602639495212</v>
      </c>
      <c r="EB21" s="333">
        <v>0.76469297467363762</v>
      </c>
      <c r="EC21" s="333">
        <v>0.81331282319480613</v>
      </c>
      <c r="ED21" s="333">
        <v>0.99632094349438316</v>
      </c>
      <c r="EE21" s="333">
        <v>0.85321614143468516</v>
      </c>
      <c r="EF21" s="333">
        <v>0.80958419691771621</v>
      </c>
      <c r="EG21" s="333">
        <v>0.79316019136015392</v>
      </c>
      <c r="EH21" s="333">
        <v>0.82041425301707149</v>
      </c>
      <c r="EI21" s="333">
        <v>0.71475674770230635</v>
      </c>
      <c r="EJ21" s="333">
        <v>0.88225433640266815</v>
      </c>
      <c r="EK21" s="333">
        <v>0.95911970801895774</v>
      </c>
      <c r="EL21" s="333">
        <v>0.93183156768840236</v>
      </c>
      <c r="EM21" s="333">
        <v>0.87439037393102781</v>
      </c>
      <c r="EN21" s="333">
        <v>0.74755219866269729</v>
      </c>
      <c r="EO21" s="333">
        <v>0.82883179041124</v>
      </c>
      <c r="EP21" s="333">
        <v>0.81485576578177499</v>
      </c>
      <c r="EQ21" s="333">
        <v>0.89088353506362894</v>
      </c>
      <c r="ER21" s="333">
        <v>1.0157147165042064</v>
      </c>
      <c r="ES21" s="333">
        <v>1.2492071857975509</v>
      </c>
      <c r="ET21" s="333">
        <v>1.0591873512611203</v>
      </c>
      <c r="EU21" s="333">
        <v>0.99092681831374751</v>
      </c>
      <c r="EV21" s="333">
        <v>0.93090758552770159</v>
      </c>
      <c r="EW21" s="333">
        <v>1.0415639180277632</v>
      </c>
      <c r="EX21" s="333">
        <v>1.0589664495008637</v>
      </c>
      <c r="EY21" s="333">
        <v>1.4787233018336987</v>
      </c>
      <c r="EZ21" s="333">
        <v>1.4637619284831276</v>
      </c>
      <c r="FA21" s="333">
        <v>1.0168173470104522</v>
      </c>
      <c r="FB21" s="333">
        <v>0.99748753556128811</v>
      </c>
      <c r="FC21" s="333">
        <v>0.95748222054624244</v>
      </c>
      <c r="FD21" s="333">
        <v>1.3989790092663903</v>
      </c>
      <c r="FE21" s="333">
        <v>1.3452625550148425</v>
      </c>
      <c r="FF21" s="333">
        <v>1.4938902280481388</v>
      </c>
      <c r="FG21" s="333">
        <v>1.1087580969785713</v>
      </c>
      <c r="FH21" s="333">
        <v>1.0201154924985139</v>
      </c>
      <c r="FI21" s="333">
        <v>1.2839234445755441</v>
      </c>
      <c r="FJ21" s="333">
        <v>1.8509786748972841</v>
      </c>
      <c r="FK21" s="333">
        <v>1.4528472140020512</v>
      </c>
      <c r="FL21" s="333">
        <v>1.48839401882607</v>
      </c>
      <c r="FM21" s="333">
        <v>1.4185837100775722</v>
      </c>
      <c r="FN21" s="333">
        <v>1.0687811767779112</v>
      </c>
      <c r="FO21" s="333">
        <v>1.328525483102587</v>
      </c>
      <c r="FP21" s="333">
        <v>1.2379263091860673</v>
      </c>
      <c r="FQ21" s="333">
        <v>0.97848602965718379</v>
      </c>
      <c r="FR21" s="333">
        <v>1.0572889759499118</v>
      </c>
      <c r="FS21" s="333">
        <v>1.278056281846961</v>
      </c>
      <c r="FT21" s="333">
        <v>1.3429078161911847</v>
      </c>
      <c r="FU21" s="333">
        <v>1.390727057574104</v>
      </c>
      <c r="FV21" s="333">
        <v>1.2139592974291096</v>
      </c>
      <c r="FW21" s="333">
        <v>1.2489132540144288</v>
      </c>
      <c r="FX21" s="333">
        <v>1.3837926209588849</v>
      </c>
      <c r="FY21" s="333">
        <v>1.358545296034704</v>
      </c>
      <c r="FZ21" s="333">
        <v>1.6782414249755222</v>
      </c>
      <c r="GA21" s="333">
        <v>1.9621069163981335</v>
      </c>
      <c r="GB21" s="333">
        <v>1.7999060138405685</v>
      </c>
      <c r="GC21" s="333">
        <v>1.5734706301223513</v>
      </c>
      <c r="GD21" s="333">
        <v>2.3769653374822859</v>
      </c>
      <c r="GE21" s="333">
        <v>2.6355300333836484</v>
      </c>
      <c r="GF21" s="333">
        <v>2.6391424694057499</v>
      </c>
      <c r="GG21" s="333">
        <v>2.6419987814909871</v>
      </c>
      <c r="GH21" s="333">
        <v>1.8792507900969679</v>
      </c>
      <c r="GI21" s="333">
        <v>1.9719867138091431</v>
      </c>
      <c r="GJ21" s="333">
        <v>1.7528225477098611</v>
      </c>
      <c r="GK21" s="333">
        <v>2.2141737720570354</v>
      </c>
      <c r="GL21" s="333">
        <v>2.2850280803906258</v>
      </c>
      <c r="GM21" s="333">
        <v>2.1666443170527412</v>
      </c>
      <c r="GN21" s="333">
        <v>2.3029809082008406</v>
      </c>
      <c r="GO21" s="333">
        <v>1.9623979207169848</v>
      </c>
      <c r="GP21" s="333">
        <v>1.6520906661175296</v>
      </c>
      <c r="GQ21" s="333">
        <v>2.1451850106185137</v>
      </c>
      <c r="GR21" s="333">
        <v>2.2141155013463076</v>
      </c>
      <c r="GS21" s="333">
        <v>1.9329397803794128</v>
      </c>
      <c r="GT21" s="333">
        <v>2.3885074218891935</v>
      </c>
      <c r="GU21" s="333">
        <v>2.2519721053208963</v>
      </c>
      <c r="GV21" s="333">
        <v>2.6124162586125581</v>
      </c>
      <c r="GW21" s="333">
        <v>2.2643672995096522</v>
      </c>
      <c r="GX21" s="333">
        <v>2.3296550137157168</v>
      </c>
      <c r="GY21" s="333">
        <v>2.5369195107382927</v>
      </c>
      <c r="GZ21" s="333">
        <v>1.8762561590266205</v>
      </c>
      <c r="HA21" s="333">
        <v>2.3899022393481659</v>
      </c>
      <c r="HB21" s="333">
        <v>2.907398952936588</v>
      </c>
      <c r="HC21" s="333">
        <v>2.9851253302656646</v>
      </c>
      <c r="HD21" s="333">
        <v>2.4677726603694961</v>
      </c>
      <c r="HE21" s="333">
        <v>1.4246893517468713</v>
      </c>
      <c r="HF21" s="333">
        <v>1.7627933533377749</v>
      </c>
      <c r="HG21" s="333">
        <v>1.9008364367471224</v>
      </c>
      <c r="HH21" s="333">
        <v>2.2020855021981154</v>
      </c>
      <c r="HI21" s="333">
        <v>2.1028851115043405</v>
      </c>
      <c r="HJ21" s="333">
        <v>2.3910576883840959</v>
      </c>
      <c r="HK21" s="333">
        <v>2.5652655555699684</v>
      </c>
      <c r="HL21" s="333">
        <v>2.6289210730110071</v>
      </c>
      <c r="HM21" s="333">
        <v>2.0080354370155664</v>
      </c>
      <c r="HN21" s="333">
        <v>2.5952917960990889</v>
      </c>
      <c r="HO21" s="333">
        <v>2.344182354595528</v>
      </c>
      <c r="HP21" s="333">
        <v>2.6497176064874632</v>
      </c>
      <c r="HQ21" s="333">
        <v>2.7485430605151757</v>
      </c>
      <c r="HR21" s="333">
        <v>2.1366079235487936</v>
      </c>
      <c r="HS21" s="333">
        <v>1.8799768090755824</v>
      </c>
      <c r="HT21" s="333">
        <v>2.1878270459587505</v>
      </c>
      <c r="HU21" s="333">
        <v>2.4436259947673236</v>
      </c>
      <c r="HV21" s="333">
        <v>2.0924129869578159</v>
      </c>
      <c r="HW21" s="333">
        <v>1.9078365871627256</v>
      </c>
      <c r="HX21" s="333">
        <v>1.94802294784417</v>
      </c>
      <c r="HY21" s="333">
        <v>2.2069612735273805</v>
      </c>
      <c r="HZ21" s="333">
        <v>1.5571867668149455</v>
      </c>
      <c r="IA21" s="333">
        <v>1.9421256696298801</v>
      </c>
      <c r="IB21" s="333">
        <v>2.0073113282315371</v>
      </c>
      <c r="IC21" s="333">
        <v>2.0338573542912206</v>
      </c>
      <c r="ID21" s="333">
        <v>2.2538941616914459</v>
      </c>
      <c r="IE21" s="333">
        <v>2.6700898049394146</v>
      </c>
      <c r="IF21" s="333">
        <v>2.5604911119164382</v>
      </c>
      <c r="IG21" s="333">
        <v>2.4870592498050317</v>
      </c>
      <c r="IH21" s="333">
        <v>2.4135114260206025</v>
      </c>
      <c r="II21" s="333">
        <v>2.7183842160789129</v>
      </c>
      <c r="IJ21" s="333">
        <v>1.5758995689180777</v>
      </c>
      <c r="IK21" s="333">
        <v>1.5879262784667141</v>
      </c>
      <c r="IL21" s="333">
        <v>1.4652657639494624</v>
      </c>
      <c r="IM21" s="333">
        <v>1.496734220491766</v>
      </c>
      <c r="IN21" s="333">
        <v>1.279229669442991</v>
      </c>
      <c r="IO21" s="333">
        <v>1.2671576310535215</v>
      </c>
      <c r="IP21" s="333">
        <v>1.8055941563005495</v>
      </c>
      <c r="IQ21" s="333">
        <v>1.9783929903744872</v>
      </c>
      <c r="IR21" s="333">
        <v>1.8521241705405824</v>
      </c>
      <c r="IS21" s="333">
        <v>1.6482010133576699</v>
      </c>
      <c r="IT21" s="333">
        <v>1.7108399822944669</v>
      </c>
      <c r="IU21" s="333">
        <v>1.8917214295976672</v>
      </c>
      <c r="IV21" s="333">
        <v>2.1246565502751338</v>
      </c>
      <c r="IW21" s="333">
        <v>1.5271471371436938</v>
      </c>
      <c r="IX21" s="333">
        <v>1.1453471508089677</v>
      </c>
      <c r="IY21" s="333">
        <v>1.2480377788656281</v>
      </c>
      <c r="IZ21" s="333">
        <v>1.6040928187025543</v>
      </c>
      <c r="JA21" s="333">
        <v>1.5676047204446164</v>
      </c>
      <c r="JB21" s="333">
        <v>1.5271277866906401</v>
      </c>
      <c r="JC21" s="333">
        <v>2.2565367483790473</v>
      </c>
      <c r="JD21" s="333">
        <v>1.5844099730388599</v>
      </c>
      <c r="JE21" s="333">
        <v>1.1550072274755163</v>
      </c>
      <c r="JF21" s="333">
        <v>1.3314943727178903</v>
      </c>
      <c r="JG21" s="333">
        <v>1.9538121779115905</v>
      </c>
      <c r="JH21" s="333">
        <v>1.435943205959088</v>
      </c>
      <c r="JI21" s="333">
        <v>1.3729751228119236</v>
      </c>
      <c r="JJ21" s="333">
        <v>1.1122197013811512</v>
      </c>
      <c r="JK21" s="333">
        <v>1.0361172709971651</v>
      </c>
      <c r="JL21" s="333">
        <v>1.1212567665236741</v>
      </c>
      <c r="JM21" s="333">
        <v>1.5329252531267061</v>
      </c>
      <c r="JN21" s="333">
        <v>1.8270541599197103</v>
      </c>
      <c r="JO21" s="333">
        <v>1.8622344770637211</v>
      </c>
      <c r="JP21" s="333">
        <v>1.4190080441610913</v>
      </c>
      <c r="JQ21" s="333">
        <v>1.2832266230980371</v>
      </c>
      <c r="JR21" s="333">
        <v>1.4246871762205695</v>
      </c>
      <c r="JS21" s="333">
        <v>1.1257402773788157</v>
      </c>
      <c r="JT21" s="333">
        <v>1.4787385840929221</v>
      </c>
      <c r="JU21" s="333">
        <v>1.6054712821171737</v>
      </c>
      <c r="JV21" s="333">
        <v>1.1275772446876069</v>
      </c>
      <c r="JW21" s="333">
        <v>1.4014009365759972</v>
      </c>
      <c r="JX21" s="333">
        <v>2.0865097879963557</v>
      </c>
      <c r="JY21" s="333">
        <v>1.0265871628436851</v>
      </c>
      <c r="JZ21" s="333">
        <v>0.91458095660781957</v>
      </c>
      <c r="KA21" s="333">
        <v>0.99685161007589906</v>
      </c>
      <c r="KB21" s="333">
        <v>1.08861829558547</v>
      </c>
      <c r="KC21" s="333">
        <v>1.1828250925410844</v>
      </c>
      <c r="KD21" s="333">
        <v>0.96916636940021061</v>
      </c>
      <c r="KE21" s="333">
        <v>0.9725627380382269</v>
      </c>
      <c r="KF21" s="333">
        <v>0.91727722442244619</v>
      </c>
      <c r="KG21" s="333">
        <v>0.87809184863996859</v>
      </c>
      <c r="KH21" s="333">
        <v>0.96067637109833059</v>
      </c>
      <c r="KI21" s="333">
        <v>0.96184922404837025</v>
      </c>
      <c r="KJ21" s="333">
        <v>1.0478899204060543</v>
      </c>
      <c r="KK21" s="333">
        <v>0.82980125179242115</v>
      </c>
      <c r="KL21" s="333">
        <v>0.99369669783816639</v>
      </c>
      <c r="KM21" s="333">
        <v>0.95451817713649212</v>
      </c>
      <c r="KN21" s="333">
        <v>0.83847576445816252</v>
      </c>
      <c r="KO21" s="333">
        <v>0.83211495840841743</v>
      </c>
      <c r="KP21" s="333">
        <v>1.0246238208233851</v>
      </c>
      <c r="KQ21" s="333">
        <v>0.89457602504220446</v>
      </c>
      <c r="KR21" s="333">
        <v>1.0034081486673094</v>
      </c>
      <c r="KS21" s="333">
        <v>0.86753791159494753</v>
      </c>
      <c r="KT21" s="333">
        <v>0.81909432799252146</v>
      </c>
      <c r="KU21" s="333">
        <v>0.84471079102840141</v>
      </c>
      <c r="KV21" s="333">
        <v>0.98470799115718388</v>
      </c>
      <c r="KW21" s="333">
        <v>1.0672983418103172</v>
      </c>
      <c r="KX21" s="333">
        <v>0.88567975001808608</v>
      </c>
      <c r="KY21" s="333">
        <v>0.94772392984851939</v>
      </c>
      <c r="KZ21" s="333">
        <v>0.90017110184171067</v>
      </c>
      <c r="LA21" s="333">
        <v>0.9849088739106503</v>
      </c>
      <c r="LB21" s="333">
        <v>0.82382695683496843</v>
      </c>
      <c r="LC21" s="333">
        <v>0.91311010107359836</v>
      </c>
      <c r="LD21" s="333">
        <v>1.1570014199034777</v>
      </c>
      <c r="LE21" s="333">
        <v>1.0115361800816844</v>
      </c>
      <c r="LF21" s="333">
        <v>1.022723489954489</v>
      </c>
      <c r="LG21" s="333">
        <v>1.0034933745856516</v>
      </c>
      <c r="LH21" s="333">
        <v>1.0280219576957037</v>
      </c>
      <c r="LI21" s="333">
        <v>1.1028830246100232</v>
      </c>
      <c r="LJ21" s="333">
        <v>1.1150524924792695</v>
      </c>
      <c r="LK21" s="333">
        <v>1.0942590229199936</v>
      </c>
      <c r="LL21" s="333">
        <v>1.0648918464048538</v>
      </c>
      <c r="LM21" s="333">
        <v>1.1340338312087579</v>
      </c>
      <c r="LN21" s="333">
        <v>1.1653361529915576</v>
      </c>
      <c r="LO21" s="333">
        <v>1.0673178765850313</v>
      </c>
      <c r="LP21" s="333">
        <v>0.9482939780568056</v>
      </c>
      <c r="LQ21" s="333">
        <v>1.0840254222015377</v>
      </c>
      <c r="LR21" s="333">
        <v>1.0941069584111871</v>
      </c>
      <c r="LS21" s="333">
        <v>1.1068861666392236</v>
      </c>
      <c r="LT21" s="333">
        <v>0.99001563337340603</v>
      </c>
      <c r="LU21" s="333">
        <v>1.0373775906565641</v>
      </c>
      <c r="LV21" s="333">
        <v>0.95956686325004892</v>
      </c>
      <c r="LW21" s="333">
        <v>0.99736480372585823</v>
      </c>
      <c r="LX21" s="333">
        <v>1.0023110962261133</v>
      </c>
      <c r="LY21" s="333">
        <v>1.1880494972881679</v>
      </c>
      <c r="LZ21" s="333">
        <v>1.1251808219555588</v>
      </c>
      <c r="MA21" s="333">
        <v>1.0126489963720438</v>
      </c>
      <c r="MB21" s="333">
        <v>1.1304135714703498</v>
      </c>
      <c r="MC21" s="333">
        <v>1.0986439767217451</v>
      </c>
      <c r="MD21" s="333">
        <v>1.1436250151521179</v>
      </c>
      <c r="ME21" s="333">
        <v>1.2111089399407695</v>
      </c>
      <c r="MF21" s="333">
        <v>1.1839404836305956</v>
      </c>
      <c r="MG21" s="333">
        <v>1.2849359779680662</v>
      </c>
      <c r="MH21" s="333">
        <v>1.2068640783228468</v>
      </c>
      <c r="MI21" s="333">
        <v>1.1157256242183544</v>
      </c>
      <c r="MJ21" s="333">
        <v>1.0986333372193908</v>
      </c>
      <c r="MK21" s="333">
        <v>1.008590993910585</v>
      </c>
      <c r="ML21" s="333">
        <v>1.1850044057320304</v>
      </c>
      <c r="MM21" s="333">
        <v>1.2864039012570512</v>
      </c>
      <c r="MN21" s="333">
        <v>1.1104669920740633</v>
      </c>
      <c r="MO21" s="333">
        <v>1.1028705109656944</v>
      </c>
      <c r="MP21" s="333">
        <v>1.1352975544210242</v>
      </c>
      <c r="MQ21" s="333">
        <v>1.1414808955869828</v>
      </c>
      <c r="MR21" s="333">
        <v>1.1445879110033108</v>
      </c>
      <c r="MS21" s="333">
        <v>1.1161780243052064</v>
      </c>
      <c r="MT21" s="333">
        <v>1.2603235269346309</v>
      </c>
      <c r="MU21" s="333">
        <v>1.2522572317150131</v>
      </c>
      <c r="MV21" s="333">
        <v>1.231558911403003</v>
      </c>
      <c r="MW21" s="333">
        <v>1.221303783751531</v>
      </c>
      <c r="MX21" s="333">
        <v>1.3771030025276501</v>
      </c>
      <c r="MY21" s="333">
        <v>1.2232162056272831</v>
      </c>
      <c r="MZ21" s="333">
        <v>1.3155317077035509</v>
      </c>
      <c r="NA21" s="333">
        <v>1.2984213710278107</v>
      </c>
      <c r="NB21" s="333">
        <v>1.1826685085452431</v>
      </c>
      <c r="NC21" s="333">
        <v>1.2693093236722237</v>
      </c>
      <c r="ND21" s="333">
        <v>1.1152498173313876</v>
      </c>
      <c r="NE21" s="333">
        <v>1.2095391167140217</v>
      </c>
      <c r="NF21" s="333">
        <v>1.222910746278856</v>
      </c>
      <c r="NG21" s="333">
        <v>1.2137526635783999</v>
      </c>
      <c r="NH21" s="333">
        <v>1.2163063848854638</v>
      </c>
      <c r="NI21" s="333">
        <v>1.2694619223567452</v>
      </c>
      <c r="NJ21" s="333">
        <v>1.2479908378990019</v>
      </c>
    </row>
    <row r="22" spans="4:374" x14ac:dyDescent="0.25">
      <c r="I22" s="322" t="s">
        <v>198</v>
      </c>
      <c r="J22" s="333">
        <v>1.343341160123007</v>
      </c>
      <c r="K22" s="333">
        <v>1.354646105293666</v>
      </c>
      <c r="L22" s="333">
        <v>1.3334442216661002</v>
      </c>
      <c r="M22" s="333">
        <v>1.3048656319907752</v>
      </c>
      <c r="N22" s="333">
        <v>1.2818243348468992</v>
      </c>
      <c r="O22" s="333">
        <v>1.4302303832398222</v>
      </c>
      <c r="P22" s="333">
        <v>1.3370907937189755</v>
      </c>
      <c r="Q22" s="333">
        <v>1.2526288263285728</v>
      </c>
      <c r="R22" s="333">
        <v>1.2091926555050705</v>
      </c>
      <c r="S22" s="333">
        <v>1.3329467757531737</v>
      </c>
      <c r="T22" s="333">
        <v>1.2611390138070937</v>
      </c>
      <c r="U22" s="333">
        <v>1.2249226317889979</v>
      </c>
      <c r="V22" s="333">
        <v>1.3869595264140095</v>
      </c>
      <c r="W22" s="333">
        <v>1.2539376114420919</v>
      </c>
      <c r="X22" s="333">
        <v>1.1549130426106016</v>
      </c>
      <c r="Y22" s="333">
        <v>1.2653713294542739</v>
      </c>
      <c r="Z22" s="333">
        <v>1.2080842057454508</v>
      </c>
      <c r="AA22" s="333">
        <v>1.1331477248939241</v>
      </c>
      <c r="AB22" s="333">
        <v>1.282833068186924</v>
      </c>
      <c r="AC22" s="333">
        <v>1.3161082943160525</v>
      </c>
      <c r="AD22" s="333">
        <v>1.5811542992937171</v>
      </c>
      <c r="AE22" s="333">
        <v>1.330040946661541</v>
      </c>
      <c r="AF22" s="333">
        <v>1.2122154744600904</v>
      </c>
      <c r="AG22" s="333">
        <v>1.1190505443688064</v>
      </c>
      <c r="AH22" s="333">
        <v>1.2077671608457836</v>
      </c>
      <c r="AI22" s="333">
        <v>1.21154248554647</v>
      </c>
      <c r="AJ22" s="333">
        <v>1.2140129207995405</v>
      </c>
      <c r="AK22" s="333">
        <v>1.2837211122286758</v>
      </c>
      <c r="AL22" s="333">
        <v>1.1878594492465837</v>
      </c>
      <c r="AM22" s="333">
        <v>1.4168679865299141</v>
      </c>
      <c r="AN22" s="333">
        <v>1.4105633788877896</v>
      </c>
      <c r="AO22" s="333">
        <v>1.272366341026129</v>
      </c>
      <c r="AP22" s="333">
        <v>1.2988922801051463</v>
      </c>
      <c r="AQ22" s="333">
        <v>1.1850362589520635</v>
      </c>
      <c r="AR22" s="333">
        <v>1.1666157722437891</v>
      </c>
      <c r="AS22" s="333">
        <v>1.0691274474340151</v>
      </c>
      <c r="AT22" s="333">
        <v>1.1395198323181457</v>
      </c>
      <c r="AU22" s="333">
        <v>1.0638896067782564</v>
      </c>
      <c r="AV22" s="333">
        <v>1.0360734055608856</v>
      </c>
      <c r="AW22" s="333">
        <v>1.250304667515117</v>
      </c>
      <c r="AX22" s="333">
        <v>1.2492806932676148</v>
      </c>
      <c r="AY22" s="333">
        <v>1.2085517899927991</v>
      </c>
      <c r="AZ22" s="333">
        <v>1.3479803733169915</v>
      </c>
      <c r="BA22" s="333">
        <v>1.1435188466925048</v>
      </c>
      <c r="BB22" s="333">
        <v>1.143536004597419</v>
      </c>
      <c r="BC22" s="333">
        <v>1.0466840796127368</v>
      </c>
      <c r="BD22" s="333">
        <v>1.1322306395727797</v>
      </c>
      <c r="BE22" s="333">
        <v>1.1014532310145118</v>
      </c>
      <c r="BF22" s="333">
        <v>1.295965779771707</v>
      </c>
      <c r="BG22" s="333">
        <v>1.1823649508115752</v>
      </c>
      <c r="BH22" s="333">
        <v>1.3174926022982836</v>
      </c>
      <c r="BI22" s="333">
        <v>1.0825621702333774</v>
      </c>
      <c r="BJ22" s="333">
        <v>1.0429348158744955</v>
      </c>
      <c r="BK22" s="333">
        <v>1.077033982875345</v>
      </c>
      <c r="BL22" s="333">
        <v>1.128353009178118</v>
      </c>
      <c r="BM22" s="333">
        <v>1.2064782623027941</v>
      </c>
      <c r="BN22" s="333">
        <v>1.2100236064308998</v>
      </c>
      <c r="BO22" s="333">
        <v>1.2840603723854065</v>
      </c>
      <c r="BP22" s="333">
        <v>1.139074502151908</v>
      </c>
      <c r="BQ22" s="333">
        <v>1.061850408343908</v>
      </c>
      <c r="BR22" s="333">
        <v>1.2697000798641516</v>
      </c>
      <c r="BS22" s="333">
        <v>1.203664526281391</v>
      </c>
      <c r="BT22" s="333">
        <v>1.2399571503097191</v>
      </c>
      <c r="BU22" s="333">
        <v>1.1245506768148499</v>
      </c>
      <c r="BV22" s="333">
        <v>1.2488607012128852</v>
      </c>
      <c r="BW22" s="333">
        <v>1.2235096357391173</v>
      </c>
      <c r="BX22" s="333">
        <v>1.0851065279773895</v>
      </c>
      <c r="BY22" s="333">
        <v>1.0722139399507835</v>
      </c>
      <c r="BZ22" s="333">
        <v>1.0259484432763253</v>
      </c>
      <c r="CA22" s="333">
        <v>0.95876676961751439</v>
      </c>
      <c r="CB22" s="333">
        <v>0.90817805925797634</v>
      </c>
      <c r="CC22" s="333">
        <v>1.1171086523728952</v>
      </c>
      <c r="CD22" s="333">
        <v>0.87859193338594244</v>
      </c>
      <c r="CE22" s="333">
        <v>0.89076058687245852</v>
      </c>
      <c r="CF22" s="333">
        <v>0.90855894524056868</v>
      </c>
      <c r="CG22" s="333">
        <v>0.91708436932792881</v>
      </c>
      <c r="CH22" s="333">
        <v>0.93431821814589822</v>
      </c>
      <c r="CI22" s="333">
        <v>0.887497104421891</v>
      </c>
      <c r="CJ22" s="333">
        <v>0.91382933202485372</v>
      </c>
      <c r="CK22" s="333">
        <v>0.94836092994308174</v>
      </c>
      <c r="CL22" s="333">
        <v>0.94231838310551908</v>
      </c>
      <c r="CM22" s="333">
        <v>0.97203594340521471</v>
      </c>
      <c r="CN22" s="333">
        <v>0.94333946866896989</v>
      </c>
      <c r="CO22" s="333">
        <v>0.9879513073140912</v>
      </c>
      <c r="CP22" s="333">
        <v>0.95135970598921182</v>
      </c>
      <c r="CQ22" s="333">
        <v>0.85601016497634075</v>
      </c>
      <c r="CR22" s="333">
        <v>0.8912224618422675</v>
      </c>
      <c r="CS22" s="333">
        <v>0.84454847212449247</v>
      </c>
      <c r="CT22" s="333">
        <v>0.8415360239608094</v>
      </c>
      <c r="CU22" s="333">
        <v>0.98621621067147613</v>
      </c>
      <c r="CV22" s="333">
        <v>0.93381459668083022</v>
      </c>
      <c r="CW22" s="333">
        <v>0.97510613067471119</v>
      </c>
      <c r="CX22" s="333">
        <v>0.85298128299834364</v>
      </c>
      <c r="CY22" s="333">
        <v>0.87277736238986259</v>
      </c>
      <c r="CZ22" s="333">
        <v>1.0658622732415433</v>
      </c>
      <c r="DA22" s="333">
        <v>0.819643344140077</v>
      </c>
      <c r="DB22" s="333">
        <v>0.94846750547873726</v>
      </c>
      <c r="DC22" s="333">
        <v>0.86548983808279156</v>
      </c>
      <c r="DD22" s="333">
        <v>1.0311183429745117</v>
      </c>
      <c r="DE22" s="333">
        <v>0.90780661140406238</v>
      </c>
      <c r="DF22" s="333">
        <v>0.95375774090531029</v>
      </c>
      <c r="DG22" s="333">
        <v>0.86730099157054508</v>
      </c>
      <c r="DH22" s="333">
        <v>0.95495392400689405</v>
      </c>
      <c r="DI22" s="333">
        <v>1.0031463495419748</v>
      </c>
      <c r="DJ22" s="333">
        <v>0.88143343450799694</v>
      </c>
      <c r="DK22" s="333">
        <v>0.88156221759375486</v>
      </c>
      <c r="DL22" s="333">
        <v>0.79181483915983775</v>
      </c>
      <c r="DM22" s="333">
        <v>0.94144795773608891</v>
      </c>
      <c r="DN22" s="333">
        <v>1.0015598707751123</v>
      </c>
      <c r="DO22" s="333">
        <v>1.0624208023142041</v>
      </c>
      <c r="DP22" s="333">
        <v>0.86785609550758525</v>
      </c>
      <c r="DQ22" s="333">
        <v>1.0082791917824616</v>
      </c>
      <c r="DR22" s="333">
        <v>0.87982777196702533</v>
      </c>
      <c r="DS22" s="333">
        <v>0.93478724455329909</v>
      </c>
      <c r="DT22" s="333">
        <v>0.98017314253503229</v>
      </c>
      <c r="DU22" s="333">
        <v>0.92354628388569282</v>
      </c>
      <c r="DV22" s="333">
        <v>0.82194702484538595</v>
      </c>
      <c r="DW22" s="333">
        <v>0.96860091985513763</v>
      </c>
      <c r="DX22" s="333">
        <v>0.91013286215787581</v>
      </c>
      <c r="DY22" s="333">
        <v>0.94247209172146862</v>
      </c>
      <c r="DZ22" s="333">
        <v>0.90797305453723876</v>
      </c>
      <c r="EA22" s="333">
        <v>0.77249668501143387</v>
      </c>
      <c r="EB22" s="333">
        <v>0.84047208389303107</v>
      </c>
      <c r="EC22" s="333">
        <v>0.83351229178727249</v>
      </c>
      <c r="ED22" s="333">
        <v>0.99542119520211869</v>
      </c>
      <c r="EE22" s="333">
        <v>0.87722333062526003</v>
      </c>
      <c r="EF22" s="333">
        <v>0.81447075451074846</v>
      </c>
      <c r="EG22" s="333">
        <v>0.89987926302746868</v>
      </c>
      <c r="EH22" s="333">
        <v>0.80787214895979764</v>
      </c>
      <c r="EI22" s="333">
        <v>0.77368382588476092</v>
      </c>
      <c r="EJ22" s="333">
        <v>0.90795179977047757</v>
      </c>
      <c r="EK22" s="333">
        <v>0.96177256248060783</v>
      </c>
      <c r="EL22" s="333">
        <v>1.0257854754727203</v>
      </c>
      <c r="EM22" s="333">
        <v>0.94057438694665307</v>
      </c>
      <c r="EN22" s="333">
        <v>0.78897273801776513</v>
      </c>
      <c r="EO22" s="333">
        <v>0.85556778492496244</v>
      </c>
      <c r="EP22" s="333">
        <v>0.90845160878769216</v>
      </c>
      <c r="EQ22" s="333">
        <v>0.86060691328040939</v>
      </c>
      <c r="ER22" s="333">
        <v>1.0465019606211876</v>
      </c>
      <c r="ES22" s="333">
        <v>1.3695180153981898</v>
      </c>
      <c r="ET22" s="333">
        <v>1.0812450947603882</v>
      </c>
      <c r="EU22" s="333">
        <v>1.0472155682211217</v>
      </c>
      <c r="EV22" s="333">
        <v>1.0219249797166212</v>
      </c>
      <c r="EW22" s="333">
        <v>1.1151196364171272</v>
      </c>
      <c r="EX22" s="333">
        <v>1.0460442651985362</v>
      </c>
      <c r="EY22" s="333">
        <v>1.3831636400100673</v>
      </c>
      <c r="EZ22" s="333">
        <v>1.4866602518442753</v>
      </c>
      <c r="FA22" s="333">
        <v>1.0880750853734591</v>
      </c>
      <c r="FB22" s="333">
        <v>1.0706617419994453</v>
      </c>
      <c r="FC22" s="333">
        <v>1.0332087723007877</v>
      </c>
      <c r="FD22" s="333">
        <v>1.3540835369450521</v>
      </c>
      <c r="FE22" s="333">
        <v>1.3315671167731142</v>
      </c>
      <c r="FF22" s="333">
        <v>1.3601469219604672</v>
      </c>
      <c r="FG22" s="333">
        <v>1.1398432109266476</v>
      </c>
      <c r="FH22" s="333">
        <v>1.0684171962401761</v>
      </c>
      <c r="FI22" s="333">
        <v>1.3304078366078065</v>
      </c>
      <c r="FJ22" s="333">
        <v>1.7463973379533961</v>
      </c>
      <c r="FK22" s="333">
        <v>1.405911166699827</v>
      </c>
      <c r="FL22" s="333">
        <v>1.432947055570059</v>
      </c>
      <c r="FM22" s="333">
        <v>1.3315922373155529</v>
      </c>
      <c r="FN22" s="333">
        <v>1.1241946064977524</v>
      </c>
      <c r="FO22" s="333">
        <v>1.3359650857885008</v>
      </c>
      <c r="FP22" s="333">
        <v>1.2453308618940702</v>
      </c>
      <c r="FQ22" s="333">
        <v>1.015999816035899</v>
      </c>
      <c r="FR22" s="333">
        <v>1.1168659402188963</v>
      </c>
      <c r="FS22" s="333">
        <v>1.2647297467547016</v>
      </c>
      <c r="FT22" s="333">
        <v>1.3537767120995903</v>
      </c>
      <c r="FU22" s="333">
        <v>1.4436910990630512</v>
      </c>
      <c r="FV22" s="333">
        <v>1.2432971948569003</v>
      </c>
      <c r="FW22" s="333">
        <v>1.3075585858837395</v>
      </c>
      <c r="FX22" s="333">
        <v>1.4754374036255604</v>
      </c>
      <c r="FY22" s="333">
        <v>1.4118693841792724</v>
      </c>
      <c r="FZ22" s="333">
        <v>1.5967646577162131</v>
      </c>
      <c r="GA22" s="333">
        <v>1.8718403706208859</v>
      </c>
      <c r="GB22" s="333">
        <v>1.8633064045640313</v>
      </c>
      <c r="GC22" s="333">
        <v>1.706746160718527</v>
      </c>
      <c r="GD22" s="333">
        <v>2.3540397156133204</v>
      </c>
      <c r="GE22" s="333">
        <v>2.5849895256636519</v>
      </c>
      <c r="GF22" s="333">
        <v>2.5873692542358726</v>
      </c>
      <c r="GG22" s="333">
        <v>2.580415304707218</v>
      </c>
      <c r="GH22" s="333">
        <v>1.8093605909626369</v>
      </c>
      <c r="GI22" s="333">
        <v>1.9993167027022831</v>
      </c>
      <c r="GJ22" s="333">
        <v>2.0574894869241049</v>
      </c>
      <c r="GK22" s="333">
        <v>2.2265108293198774</v>
      </c>
      <c r="GL22" s="333">
        <v>2.2517544631119524</v>
      </c>
      <c r="GM22" s="333">
        <v>2.1025541513518187</v>
      </c>
      <c r="GN22" s="333">
        <v>2.258134325045094</v>
      </c>
      <c r="GO22" s="333">
        <v>1.9217320961548832</v>
      </c>
      <c r="GP22" s="333">
        <v>1.6782039021616124</v>
      </c>
      <c r="GQ22" s="333">
        <v>2.1739861693139262</v>
      </c>
      <c r="GR22" s="333">
        <v>2.2729373333897405</v>
      </c>
      <c r="GS22" s="333">
        <v>1.9021839441882145</v>
      </c>
      <c r="GT22" s="333">
        <v>2.3241941328082842</v>
      </c>
      <c r="GU22" s="333">
        <v>2.2510585602701214</v>
      </c>
      <c r="GV22" s="333">
        <v>2.500147891539791</v>
      </c>
      <c r="GW22" s="333">
        <v>2.1982423928496</v>
      </c>
      <c r="GX22" s="333">
        <v>2.3410373809262088</v>
      </c>
      <c r="GY22" s="333">
        <v>2.536649588823856</v>
      </c>
      <c r="GZ22" s="333">
        <v>1.8407468072906856</v>
      </c>
      <c r="HA22" s="333">
        <v>2.4576978548087558</v>
      </c>
      <c r="HB22" s="333">
        <v>2.8715390174406661</v>
      </c>
      <c r="HC22" s="333">
        <v>2.9328743575505158</v>
      </c>
      <c r="HD22" s="333">
        <v>2.3567607432535604</v>
      </c>
      <c r="HE22" s="333">
        <v>1.4323511585297519</v>
      </c>
      <c r="HF22" s="333">
        <v>1.7024033184795484</v>
      </c>
      <c r="HG22" s="333">
        <v>1.9181723255701364</v>
      </c>
      <c r="HH22" s="333">
        <v>2.1667857078503032</v>
      </c>
      <c r="HI22" s="333">
        <v>1.99129101482226</v>
      </c>
      <c r="HJ22" s="333">
        <v>2.3475776531476544</v>
      </c>
      <c r="HK22" s="333">
        <v>2.4513785380496782</v>
      </c>
      <c r="HL22" s="333">
        <v>2.5718691273924592</v>
      </c>
      <c r="HM22" s="333">
        <v>1.9867131375889449</v>
      </c>
      <c r="HN22" s="333">
        <v>2.4685456911911294</v>
      </c>
      <c r="HO22" s="333">
        <v>2.3211288819135216</v>
      </c>
      <c r="HP22" s="333">
        <v>2.5219742356713439</v>
      </c>
      <c r="HQ22" s="333">
        <v>2.5804709922256595</v>
      </c>
      <c r="HR22" s="333">
        <v>2.1692956471034019</v>
      </c>
      <c r="HS22" s="333">
        <v>1.963503951558452</v>
      </c>
      <c r="HT22" s="333">
        <v>2.1207994875072766</v>
      </c>
      <c r="HU22" s="333">
        <v>2.3452306838772392</v>
      </c>
      <c r="HV22" s="333">
        <v>2.0912315695024688</v>
      </c>
      <c r="HW22" s="333">
        <v>1.8543293599952124</v>
      </c>
      <c r="HX22" s="333">
        <v>1.9210437198923704</v>
      </c>
      <c r="HY22" s="333">
        <v>2.1588378593445778</v>
      </c>
      <c r="HZ22" s="333">
        <v>1.7090772977580326</v>
      </c>
      <c r="IA22" s="333">
        <v>1.9444386250049437</v>
      </c>
      <c r="IB22" s="333">
        <v>1.8935538620205836</v>
      </c>
      <c r="IC22" s="333">
        <v>2.0141545068586275</v>
      </c>
      <c r="ID22" s="333">
        <v>2.2711584245018681</v>
      </c>
      <c r="IE22" s="333">
        <v>2.6008952682696398</v>
      </c>
      <c r="IF22" s="333">
        <v>2.3568236442236246</v>
      </c>
      <c r="IG22" s="333">
        <v>2.5153475205381559</v>
      </c>
      <c r="IH22" s="333">
        <v>2.4053261100403351</v>
      </c>
      <c r="II22" s="333">
        <v>2.5759326559236486</v>
      </c>
      <c r="IJ22" s="333">
        <v>1.6000985945936543</v>
      </c>
      <c r="IK22" s="333">
        <v>1.5912190430625155</v>
      </c>
      <c r="IL22" s="333">
        <v>1.3662474503448137</v>
      </c>
      <c r="IM22" s="333">
        <v>1.4708460893129196</v>
      </c>
      <c r="IN22" s="333">
        <v>1.3081396534770997</v>
      </c>
      <c r="IO22" s="333">
        <v>1.3100656325045563</v>
      </c>
      <c r="IP22" s="333">
        <v>1.8492872346098637</v>
      </c>
      <c r="IQ22" s="333">
        <v>1.9662100166219876</v>
      </c>
      <c r="IR22" s="333">
        <v>1.7271618401303612</v>
      </c>
      <c r="IS22" s="333">
        <v>1.5187240158967621</v>
      </c>
      <c r="IT22" s="333">
        <v>1.7103632385367751</v>
      </c>
      <c r="IU22" s="333">
        <v>1.8856786886622861</v>
      </c>
      <c r="IV22" s="333">
        <v>2.1974351846541138</v>
      </c>
      <c r="IW22" s="333">
        <v>1.5337226697827548</v>
      </c>
      <c r="IX22" s="333">
        <v>1.1557885468805831</v>
      </c>
      <c r="IY22" s="333">
        <v>1.3049307063389159</v>
      </c>
      <c r="IZ22" s="333">
        <v>1.4921917302293621</v>
      </c>
      <c r="JA22" s="333">
        <v>1.5834686415552828</v>
      </c>
      <c r="JB22" s="333">
        <v>1.568991410395487</v>
      </c>
      <c r="JC22" s="333">
        <v>2.1881986304768324</v>
      </c>
      <c r="JD22" s="333">
        <v>1.5794340240742637</v>
      </c>
      <c r="JE22" s="333">
        <v>1.1911180292534396</v>
      </c>
      <c r="JF22" s="333">
        <v>1.3771556090699435</v>
      </c>
      <c r="JG22" s="333">
        <v>1.9072498665426436</v>
      </c>
      <c r="JH22" s="333">
        <v>1.5901406051441505</v>
      </c>
      <c r="JI22" s="333">
        <v>1.333794420406802</v>
      </c>
      <c r="JJ22" s="333">
        <v>1.1066819025627264</v>
      </c>
      <c r="JK22" s="333">
        <v>1.1193830330071373</v>
      </c>
      <c r="JL22" s="333">
        <v>1.2199793439519553</v>
      </c>
      <c r="JM22" s="333">
        <v>1.5415941340143851</v>
      </c>
      <c r="JN22" s="333">
        <v>1.7548924960042036</v>
      </c>
      <c r="JO22" s="333">
        <v>1.8312798066643143</v>
      </c>
      <c r="JP22" s="333">
        <v>1.3945889350094141</v>
      </c>
      <c r="JQ22" s="333">
        <v>1.315263802535412</v>
      </c>
      <c r="JR22" s="333">
        <v>1.4227337811657716</v>
      </c>
      <c r="JS22" s="333">
        <v>1.1599347464865224</v>
      </c>
      <c r="JT22" s="333">
        <v>1.5040291570350908</v>
      </c>
      <c r="JU22" s="333">
        <v>1.5061157617696612</v>
      </c>
      <c r="JV22" s="333">
        <v>1.2930684149733831</v>
      </c>
      <c r="JW22" s="333">
        <v>1.4837588046255423</v>
      </c>
      <c r="JX22" s="333">
        <v>2.1940567955756518</v>
      </c>
      <c r="JY22" s="333">
        <v>1.0465870320016544</v>
      </c>
      <c r="JZ22" s="333">
        <v>1.0271512789289405</v>
      </c>
      <c r="KA22" s="333">
        <v>1.1277869267204064</v>
      </c>
      <c r="KB22" s="333">
        <v>1.1156141302154063</v>
      </c>
      <c r="KC22" s="333">
        <v>1.309655753400067</v>
      </c>
      <c r="KD22" s="333">
        <v>0.99286277803551504</v>
      </c>
      <c r="KE22" s="333">
        <v>1.1054445024936015</v>
      </c>
      <c r="KF22" s="333">
        <v>1.0241184009170199</v>
      </c>
      <c r="KG22" s="333">
        <v>0.93557596693354239</v>
      </c>
      <c r="KH22" s="333">
        <v>1.0284497047581038</v>
      </c>
      <c r="KI22" s="333">
        <v>1.0357322358222001</v>
      </c>
      <c r="KJ22" s="333">
        <v>1.1559601366489487</v>
      </c>
      <c r="KK22" s="333">
        <v>0.98814608665938597</v>
      </c>
      <c r="KL22" s="333">
        <v>1.0480679443952945</v>
      </c>
      <c r="KM22" s="333">
        <v>1.010546445717464</v>
      </c>
      <c r="KN22" s="333">
        <v>0.98777256883253362</v>
      </c>
      <c r="KO22" s="333">
        <v>0.96334518673990011</v>
      </c>
      <c r="KP22" s="333">
        <v>1.1841414658111924</v>
      </c>
      <c r="KQ22" s="333">
        <v>1.0042804946608914</v>
      </c>
      <c r="KR22" s="333">
        <v>1.0928378296297816</v>
      </c>
      <c r="KS22" s="333">
        <v>0.96850440170490892</v>
      </c>
      <c r="KT22" s="333">
        <v>0.95225144285057728</v>
      </c>
      <c r="KU22" s="333">
        <v>0.96146000896690864</v>
      </c>
      <c r="KV22" s="333">
        <v>1.010976001945491</v>
      </c>
      <c r="KW22" s="333">
        <v>1.0489086787622401</v>
      </c>
      <c r="KX22" s="333">
        <v>1.0386999826614363</v>
      </c>
      <c r="KY22" s="333">
        <v>1.0875122898918337</v>
      </c>
      <c r="KZ22" s="333">
        <v>1.0061439537558352</v>
      </c>
      <c r="LA22" s="333">
        <v>1.0184174700821951</v>
      </c>
      <c r="LB22" s="333">
        <v>0.91422424202614849</v>
      </c>
      <c r="LC22" s="333">
        <v>1.0728710489248336</v>
      </c>
      <c r="LD22" s="333">
        <v>1.1613486296249922</v>
      </c>
      <c r="LE22" s="333">
        <v>1.0260553485798609</v>
      </c>
      <c r="LF22" s="333">
        <v>1.0419381622523916</v>
      </c>
      <c r="LG22" s="333">
        <v>1.072945557605391</v>
      </c>
      <c r="LH22" s="333">
        <v>1.0336341132584892</v>
      </c>
      <c r="LI22" s="333">
        <v>1.0705330599996867</v>
      </c>
      <c r="LJ22" s="333">
        <v>1.0792803000219413</v>
      </c>
      <c r="LK22" s="333">
        <v>1.0432320124896113</v>
      </c>
      <c r="LL22" s="333">
        <v>1.1089189556833787</v>
      </c>
      <c r="LM22" s="333">
        <v>1.2078023526276922</v>
      </c>
      <c r="LN22" s="333">
        <v>1.1818874840433284</v>
      </c>
      <c r="LO22" s="333">
        <v>1.0744205798200799</v>
      </c>
      <c r="LP22" s="333">
        <v>0.96922264439927996</v>
      </c>
      <c r="LQ22" s="333">
        <v>1.1171548591599709</v>
      </c>
      <c r="LR22" s="333">
        <v>1.1372956103624441</v>
      </c>
      <c r="LS22" s="333">
        <v>1.1271766391717719</v>
      </c>
      <c r="LT22" s="333">
        <v>0.99587553316385435</v>
      </c>
      <c r="LU22" s="333">
        <v>1.0993008132201301</v>
      </c>
      <c r="LV22" s="333">
        <v>1.0090526153207398</v>
      </c>
      <c r="LW22" s="333">
        <v>1.0086279757572705</v>
      </c>
      <c r="LX22" s="333">
        <v>1.062115214402108</v>
      </c>
      <c r="LY22" s="333">
        <v>1.232678227821508</v>
      </c>
      <c r="LZ22" s="333">
        <v>1.1576175262836259</v>
      </c>
      <c r="MA22" s="333">
        <v>1.0404190706147742</v>
      </c>
      <c r="MB22" s="333">
        <v>1.119891691589459</v>
      </c>
      <c r="MC22" s="333">
        <v>0.99463939431724235</v>
      </c>
      <c r="MD22" s="333">
        <v>1.1428791759028221</v>
      </c>
      <c r="ME22" s="333">
        <v>1.2321784669571456</v>
      </c>
      <c r="MF22" s="333">
        <v>1.2284244551090211</v>
      </c>
      <c r="MG22" s="333">
        <v>1.2735239414540751</v>
      </c>
      <c r="MH22" s="333">
        <v>1.2258891052426892</v>
      </c>
      <c r="MI22" s="333">
        <v>1.1243870398493008</v>
      </c>
      <c r="MJ22" s="333">
        <v>1.1758306779909036</v>
      </c>
      <c r="MK22" s="333">
        <v>1.0553893699632939</v>
      </c>
      <c r="ML22" s="333">
        <v>1.1442336416750249</v>
      </c>
      <c r="MM22" s="333">
        <v>1.2662279410034749</v>
      </c>
      <c r="MN22" s="333">
        <v>1.1837514739728161</v>
      </c>
      <c r="MO22" s="333">
        <v>1.1046317659623086</v>
      </c>
      <c r="MP22" s="333">
        <v>1.2419684942292841</v>
      </c>
      <c r="MQ22" s="333">
        <v>1.15658204535383</v>
      </c>
      <c r="MR22" s="333">
        <v>1.1448803945349979</v>
      </c>
      <c r="MS22" s="333">
        <v>1.1623156398502237</v>
      </c>
      <c r="MT22" s="333">
        <v>1.273396519535956</v>
      </c>
      <c r="MU22" s="333">
        <v>1.2756704157494809</v>
      </c>
      <c r="MV22" s="333">
        <v>1.2890344635759261</v>
      </c>
      <c r="MW22" s="333">
        <v>1.3083741707851431</v>
      </c>
      <c r="MX22" s="333">
        <v>1.4074485679702944</v>
      </c>
      <c r="MY22" s="333">
        <v>1.3153897067175901</v>
      </c>
      <c r="MZ22" s="333">
        <v>1.2541407215550688</v>
      </c>
      <c r="NA22" s="333">
        <v>1.3283936270903631</v>
      </c>
      <c r="NB22" s="333">
        <v>1.2070806553431055</v>
      </c>
      <c r="NC22" s="333">
        <v>1.1903703714916287</v>
      </c>
      <c r="ND22" s="333">
        <v>1.1408880066409837</v>
      </c>
      <c r="NE22" s="333">
        <v>1.2903640986298741</v>
      </c>
      <c r="NF22" s="333">
        <v>1.2333625053126382</v>
      </c>
      <c r="NG22" s="333">
        <v>1.2123619660486691</v>
      </c>
      <c r="NH22" s="333">
        <v>1.2597618499074319</v>
      </c>
      <c r="NI22" s="333">
        <v>1.306121047710427</v>
      </c>
      <c r="NJ22" s="333">
        <v>1.340594231552914</v>
      </c>
    </row>
    <row r="23" spans="4:374" x14ac:dyDescent="0.25">
      <c r="I23" s="322" t="s">
        <v>199</v>
      </c>
      <c r="J23" s="333">
        <v>1.260340914996964</v>
      </c>
      <c r="K23" s="333">
        <v>1.2949972759959736</v>
      </c>
      <c r="L23" s="333">
        <v>1.3135673307842852</v>
      </c>
      <c r="M23" s="333">
        <v>1.2380538919510264</v>
      </c>
      <c r="N23" s="333">
        <v>1.199497710768801</v>
      </c>
      <c r="O23" s="333">
        <v>1.3047355965827296</v>
      </c>
      <c r="P23" s="333">
        <v>1.3343462102631889</v>
      </c>
      <c r="Q23" s="333">
        <v>1.1435351310409625</v>
      </c>
      <c r="R23" s="333">
        <v>1.1755071465243589</v>
      </c>
      <c r="S23" s="333">
        <v>1.2361084826666702</v>
      </c>
      <c r="T23" s="333">
        <v>1.3408909969818641</v>
      </c>
      <c r="U23" s="333">
        <v>1.154165253159853</v>
      </c>
      <c r="V23" s="333">
        <v>1.3523258151147968</v>
      </c>
      <c r="W23" s="333">
        <v>1.2152533441883977</v>
      </c>
      <c r="X23" s="333">
        <v>1.219944980005496</v>
      </c>
      <c r="Y23" s="333">
        <v>1.2083068908765795</v>
      </c>
      <c r="Z23" s="333">
        <v>1.2128904121028572</v>
      </c>
      <c r="AA23" s="333">
        <v>1.1215954713378429</v>
      </c>
      <c r="AB23" s="333">
        <v>1.170423646080369</v>
      </c>
      <c r="AC23" s="333">
        <v>1.2138785518205017</v>
      </c>
      <c r="AD23" s="333">
        <v>1.5130853188810169</v>
      </c>
      <c r="AE23" s="333">
        <v>1.3417315519347488</v>
      </c>
      <c r="AF23" s="333">
        <v>1.1529011055409624</v>
      </c>
      <c r="AG23" s="333">
        <v>1.0627476391042139</v>
      </c>
      <c r="AH23" s="333">
        <v>1.1980266807038316</v>
      </c>
      <c r="AI23" s="333">
        <v>1.2308766111462703</v>
      </c>
      <c r="AJ23" s="333">
        <v>1.1794792622245451</v>
      </c>
      <c r="AK23" s="333">
        <v>1.2286874357611899</v>
      </c>
      <c r="AL23" s="333">
        <v>1.169646249627962</v>
      </c>
      <c r="AM23" s="333">
        <v>1.4094827016432889</v>
      </c>
      <c r="AN23" s="333">
        <v>1.3865994077635277</v>
      </c>
      <c r="AO23" s="333">
        <v>1.2576571441742264</v>
      </c>
      <c r="AP23" s="333">
        <v>1.2228766147318249</v>
      </c>
      <c r="AQ23" s="333">
        <v>1.1393905734158141</v>
      </c>
      <c r="AR23" s="333">
        <v>1.0699638641259588</v>
      </c>
      <c r="AS23" s="333">
        <v>1.0812784203373891</v>
      </c>
      <c r="AT23" s="333">
        <v>1.1366380360097217</v>
      </c>
      <c r="AU23" s="333">
        <v>1.0340173923061524</v>
      </c>
      <c r="AV23" s="333">
        <v>1.033340159404986</v>
      </c>
      <c r="AW23" s="333">
        <v>1.2194888333068503</v>
      </c>
      <c r="AX23" s="333">
        <v>1.2269134189522999</v>
      </c>
      <c r="AY23" s="333">
        <v>1.1858866072298861</v>
      </c>
      <c r="AZ23" s="333">
        <v>1.2812846180914239</v>
      </c>
      <c r="BA23" s="333">
        <v>1.1074897401418231</v>
      </c>
      <c r="BB23" s="333">
        <v>1.0682122433092882</v>
      </c>
      <c r="BC23" s="333">
        <v>1.0033301991953889</v>
      </c>
      <c r="BD23" s="333">
        <v>1.1056041029602539</v>
      </c>
      <c r="BE23" s="333">
        <v>1.0696686480191751</v>
      </c>
      <c r="BF23" s="333">
        <v>1.2979010369670545</v>
      </c>
      <c r="BG23" s="333">
        <v>1.1756365298160372</v>
      </c>
      <c r="BH23" s="333">
        <v>1.1689908518921077</v>
      </c>
      <c r="BI23" s="333">
        <v>1.0534741225627842</v>
      </c>
      <c r="BJ23" s="333">
        <v>1.0919406318813265</v>
      </c>
      <c r="BK23" s="333">
        <v>1.1238919177299984</v>
      </c>
      <c r="BL23" s="333">
        <v>1.0780430380856723</v>
      </c>
      <c r="BM23" s="333">
        <v>1.1604540728927493</v>
      </c>
      <c r="BN23" s="333">
        <v>1.2535213857673397</v>
      </c>
      <c r="BO23" s="333">
        <v>1.2017632700442045</v>
      </c>
      <c r="BP23" s="333">
        <v>1.0816809035063988</v>
      </c>
      <c r="BQ23" s="333">
        <v>1.1080412206135617</v>
      </c>
      <c r="BR23" s="333">
        <v>1.2166734444857992</v>
      </c>
      <c r="BS23" s="333">
        <v>1.1733495282508497</v>
      </c>
      <c r="BT23" s="333">
        <v>1.1921381798044477</v>
      </c>
      <c r="BU23" s="333">
        <v>1.1596794860431272</v>
      </c>
      <c r="BV23" s="333">
        <v>1.2115079883136843</v>
      </c>
      <c r="BW23" s="333">
        <v>1.173525264186108</v>
      </c>
      <c r="BX23" s="333">
        <v>1.0927854176253111</v>
      </c>
      <c r="BY23" s="333">
        <v>1.0691861563800638</v>
      </c>
      <c r="BZ23" s="333">
        <v>1.1291382236653249</v>
      </c>
      <c r="CA23" s="333">
        <v>1.0112154027736548</v>
      </c>
      <c r="CB23" s="333">
        <v>1.0607751943219081</v>
      </c>
      <c r="CC23" s="333">
        <v>1.135004296869832</v>
      </c>
      <c r="CD23" s="333">
        <v>0.96116208994461372</v>
      </c>
      <c r="CE23" s="333">
        <v>0.96814573886761746</v>
      </c>
      <c r="CF23" s="333">
        <v>0.99099388626576379</v>
      </c>
      <c r="CG23" s="333">
        <v>1.0295505252819237</v>
      </c>
      <c r="CH23" s="333">
        <v>1.0757953284772859</v>
      </c>
      <c r="CI23" s="333">
        <v>0.95981866805007332</v>
      </c>
      <c r="CJ23" s="333">
        <v>1.0428055105272265</v>
      </c>
      <c r="CK23" s="333">
        <v>1.0149555472671767</v>
      </c>
      <c r="CL23" s="333">
        <v>1.0069386466396437</v>
      </c>
      <c r="CM23" s="333">
        <v>1.02885995678841</v>
      </c>
      <c r="CN23" s="333">
        <v>0.98974986495275075</v>
      </c>
      <c r="CO23" s="333">
        <v>1.0439538528263697</v>
      </c>
      <c r="CP23" s="333">
        <v>1.0835342085724688</v>
      </c>
      <c r="CQ23" s="333">
        <v>1.0267089166164802</v>
      </c>
      <c r="CR23" s="333">
        <v>1.0044567478425963</v>
      </c>
      <c r="CS23" s="333">
        <v>0.92749202733763125</v>
      </c>
      <c r="CT23" s="333">
        <v>0.93088739396300901</v>
      </c>
      <c r="CU23" s="333">
        <v>1.0320439008833664</v>
      </c>
      <c r="CV23" s="333">
        <v>0.99914530329826878</v>
      </c>
      <c r="CW23" s="333">
        <v>1.0069560792248102</v>
      </c>
      <c r="CX23" s="333">
        <v>0.95467509557825858</v>
      </c>
      <c r="CY23" s="333">
        <v>0.93675750690863435</v>
      </c>
      <c r="CZ23" s="333">
        <v>1.0246807065676917</v>
      </c>
      <c r="DA23" s="333">
        <v>0.9214605966586864</v>
      </c>
      <c r="DB23" s="333">
        <v>1.0298278245815764</v>
      </c>
      <c r="DC23" s="333">
        <v>0.91569823058869315</v>
      </c>
      <c r="DD23" s="333">
        <v>0.99648784412372882</v>
      </c>
      <c r="DE23" s="333">
        <v>1.029221181641826</v>
      </c>
      <c r="DF23" s="333">
        <v>1.0361571602305075</v>
      </c>
      <c r="DG23" s="333">
        <v>0.96254892289831651</v>
      </c>
      <c r="DH23" s="333">
        <v>1.02710192367706</v>
      </c>
      <c r="DI23" s="333">
        <v>1.0450579638252089</v>
      </c>
      <c r="DJ23" s="333">
        <v>1.0059330636903112</v>
      </c>
      <c r="DK23" s="333">
        <v>0.96737148251608884</v>
      </c>
      <c r="DL23" s="333">
        <v>0.89237091470417795</v>
      </c>
      <c r="DM23" s="333">
        <v>0.90535129106502754</v>
      </c>
      <c r="DN23" s="333">
        <v>1.0239908223001206</v>
      </c>
      <c r="DO23" s="333">
        <v>0.99722437648642159</v>
      </c>
      <c r="DP23" s="333">
        <v>0.94244972268964811</v>
      </c>
      <c r="DQ23" s="333">
        <v>0.98644410720781572</v>
      </c>
      <c r="DR23" s="333">
        <v>0.9833574384858752</v>
      </c>
      <c r="DS23" s="333">
        <v>0.9426194062670018</v>
      </c>
      <c r="DT23" s="333">
        <v>0.98237690838113267</v>
      </c>
      <c r="DU23" s="333">
        <v>0.89991709738033998</v>
      </c>
      <c r="DV23" s="333">
        <v>0.84023682684654222</v>
      </c>
      <c r="DW23" s="333">
        <v>1.0107979872844919</v>
      </c>
      <c r="DX23" s="333">
        <v>0.98789594349024978</v>
      </c>
      <c r="DY23" s="333">
        <v>0.94489079029171585</v>
      </c>
      <c r="DZ23" s="333">
        <v>0.89892470668013147</v>
      </c>
      <c r="EA23" s="333">
        <v>0.85957794064483428</v>
      </c>
      <c r="EB23" s="333">
        <v>0.87572151045178748</v>
      </c>
      <c r="EC23" s="333">
        <v>0.85660604766191695</v>
      </c>
      <c r="ED23" s="333">
        <v>1.0383389810233401</v>
      </c>
      <c r="EE23" s="333">
        <v>0.84225233704478997</v>
      </c>
      <c r="EF23" s="333">
        <v>0.86356846258042474</v>
      </c>
      <c r="EG23" s="333">
        <v>0.84750552171052995</v>
      </c>
      <c r="EH23" s="333">
        <v>0.88482422037185393</v>
      </c>
      <c r="EI23" s="333">
        <v>0.79721595930328748</v>
      </c>
      <c r="EJ23" s="333">
        <v>0.92128252944342781</v>
      </c>
      <c r="EK23" s="333">
        <v>0.95377363254293379</v>
      </c>
      <c r="EL23" s="333">
        <v>1.0323000373386035</v>
      </c>
      <c r="EM23" s="333">
        <v>0.96861010210005116</v>
      </c>
      <c r="EN23" s="333">
        <v>0.87562715455324658</v>
      </c>
      <c r="EO23" s="333">
        <v>0.86967963379251956</v>
      </c>
      <c r="EP23" s="333">
        <v>0.91329925078598817</v>
      </c>
      <c r="EQ23" s="333">
        <v>0.91802723164899036</v>
      </c>
      <c r="ER23" s="333">
        <v>1.0766247523229411</v>
      </c>
      <c r="ES23" s="333">
        <v>1.3561237954533416</v>
      </c>
      <c r="ET23" s="333">
        <v>1.0632362960353203</v>
      </c>
      <c r="EU23" s="333">
        <v>0.9957286029170378</v>
      </c>
      <c r="EV23" s="333">
        <v>0.98891398948647824</v>
      </c>
      <c r="EW23" s="333">
        <v>1.0848324190879421</v>
      </c>
      <c r="EX23" s="333">
        <v>1.0716506592352562</v>
      </c>
      <c r="EY23" s="333">
        <v>1.2887402839853104</v>
      </c>
      <c r="EZ23" s="333">
        <v>1.578808816378886</v>
      </c>
      <c r="FA23" s="333">
        <v>1.0670159667802044</v>
      </c>
      <c r="FB23" s="333">
        <v>1.0879753599573421</v>
      </c>
      <c r="FC23" s="333">
        <v>1.059797600868257</v>
      </c>
      <c r="FD23" s="333">
        <v>1.433171740611501</v>
      </c>
      <c r="FE23" s="333">
        <v>1.2665321460027936</v>
      </c>
      <c r="FF23" s="333">
        <v>1.3390116892220505</v>
      </c>
      <c r="FG23" s="333">
        <v>1.0932447920825696</v>
      </c>
      <c r="FH23" s="333">
        <v>1.0391092766094221</v>
      </c>
      <c r="FI23" s="333">
        <v>1.3137972919119296</v>
      </c>
      <c r="FJ23" s="333">
        <v>1.6499492720862621</v>
      </c>
      <c r="FK23" s="333">
        <v>1.3357805796156299</v>
      </c>
      <c r="FL23" s="333">
        <v>1.2754454374747</v>
      </c>
      <c r="FM23" s="333">
        <v>1.2483782589945407</v>
      </c>
      <c r="FN23" s="333">
        <v>1.1086321969823512</v>
      </c>
      <c r="FO23" s="333">
        <v>1.3362469480173496</v>
      </c>
      <c r="FP23" s="333">
        <v>1.1520505353587815</v>
      </c>
      <c r="FQ23" s="333">
        <v>0.99008699944104817</v>
      </c>
      <c r="FR23" s="333">
        <v>1.0942708970944788</v>
      </c>
      <c r="FS23" s="333">
        <v>1.2535143784840148</v>
      </c>
      <c r="FT23" s="333">
        <v>1.4766219708760244</v>
      </c>
      <c r="FU23" s="333">
        <v>1.4517423536113301</v>
      </c>
      <c r="FV23" s="333">
        <v>1.3092139024857481</v>
      </c>
      <c r="FW23" s="333">
        <v>1.2904741454471544</v>
      </c>
      <c r="FX23" s="333">
        <v>1.5112150463965148</v>
      </c>
      <c r="FY23" s="333">
        <v>1.3597310589594065</v>
      </c>
      <c r="FZ23" s="333">
        <v>1.4929694829194693</v>
      </c>
      <c r="GA23" s="333">
        <v>1.7486020250717755</v>
      </c>
      <c r="GB23" s="333">
        <v>1.6952329082463671</v>
      </c>
      <c r="GC23" s="333">
        <v>1.7638769442659985</v>
      </c>
      <c r="GD23" s="333">
        <v>2.1829309744406631</v>
      </c>
      <c r="GE23" s="333">
        <v>2.4120958952169769</v>
      </c>
      <c r="GF23" s="333">
        <v>2.4133048485064315</v>
      </c>
      <c r="GG23" s="333">
        <v>2.3989800289759486</v>
      </c>
      <c r="GH23" s="333">
        <v>1.731607980573298</v>
      </c>
      <c r="GI23" s="333">
        <v>1.8773286508276972</v>
      </c>
      <c r="GJ23" s="333">
        <v>1.9751670696125367</v>
      </c>
      <c r="GK23" s="333">
        <v>2.1358806731327498</v>
      </c>
      <c r="GL23" s="333">
        <v>2.1113129442863672</v>
      </c>
      <c r="GM23" s="333">
        <v>2.0761930169264446</v>
      </c>
      <c r="GN23" s="333">
        <v>2.1474293513792002</v>
      </c>
      <c r="GO23" s="333">
        <v>1.8025687740623089</v>
      </c>
      <c r="GP23" s="333">
        <v>1.5610318160800143</v>
      </c>
      <c r="GQ23" s="333">
        <v>2.0873013997247076</v>
      </c>
      <c r="GR23" s="333">
        <v>2.1241412394052537</v>
      </c>
      <c r="GS23" s="333">
        <v>1.8855592107672012</v>
      </c>
      <c r="GT23" s="333">
        <v>2.2857533310301155</v>
      </c>
      <c r="GU23" s="333">
        <v>2.0682268896212768</v>
      </c>
      <c r="GV23" s="333">
        <v>2.2694394640930784</v>
      </c>
      <c r="GW23" s="333">
        <v>2.0750147663034704</v>
      </c>
      <c r="GX23" s="333">
        <v>2.2943201630777743</v>
      </c>
      <c r="GY23" s="333">
        <v>2.4245263281315141</v>
      </c>
      <c r="GZ23" s="333">
        <v>1.7881594185227661</v>
      </c>
      <c r="HA23" s="333">
        <v>2.3297690309133396</v>
      </c>
      <c r="HB23" s="333">
        <v>2.735528769214111</v>
      </c>
      <c r="HC23" s="333">
        <v>2.8019221647318555</v>
      </c>
      <c r="HD23" s="333">
        <v>2.2088001511712778</v>
      </c>
      <c r="HE23" s="333">
        <v>1.4245598629365064</v>
      </c>
      <c r="HF23" s="333">
        <v>1.704627130044154</v>
      </c>
      <c r="HG23" s="333">
        <v>1.8255622755846901</v>
      </c>
      <c r="HH23" s="333">
        <v>2.0302104551049087</v>
      </c>
      <c r="HI23" s="333">
        <v>1.8385823621108752</v>
      </c>
      <c r="HJ23" s="333">
        <v>2.2344528979305127</v>
      </c>
      <c r="HK23" s="333">
        <v>2.4234065031508942</v>
      </c>
      <c r="HL23" s="333">
        <v>2.4603270292722392</v>
      </c>
      <c r="HM23" s="333">
        <v>1.9119997048865844</v>
      </c>
      <c r="HN23" s="333">
        <v>2.4463349529687557</v>
      </c>
      <c r="HO23" s="333">
        <v>2.1480628214147486</v>
      </c>
      <c r="HP23" s="333">
        <v>2.3784557569259031</v>
      </c>
      <c r="HQ23" s="333">
        <v>2.458872024611372</v>
      </c>
      <c r="HR23" s="333">
        <v>2.0702427713523375</v>
      </c>
      <c r="HS23" s="333">
        <v>1.8878565035060599</v>
      </c>
      <c r="HT23" s="333">
        <v>2.0614011979877875</v>
      </c>
      <c r="HU23" s="333">
        <v>2.2745623125513994</v>
      </c>
      <c r="HV23" s="333">
        <v>2.0021884269732424</v>
      </c>
      <c r="HW23" s="333">
        <v>1.7432653193525331</v>
      </c>
      <c r="HX23" s="333">
        <v>1.7326797799408582</v>
      </c>
      <c r="HY23" s="333">
        <v>1.9683721664430689</v>
      </c>
      <c r="HZ23" s="333">
        <v>1.6515269890917068</v>
      </c>
      <c r="IA23" s="333">
        <v>1.8248260983186659</v>
      </c>
      <c r="IB23" s="333">
        <v>1.8371486732460176</v>
      </c>
      <c r="IC23" s="333">
        <v>1.9361105847351101</v>
      </c>
      <c r="ID23" s="333">
        <v>2.2135188320181274</v>
      </c>
      <c r="IE23" s="333">
        <v>2.3989795427093981</v>
      </c>
      <c r="IF23" s="333">
        <v>2.2428890250745752</v>
      </c>
      <c r="IG23" s="333">
        <v>2.2997158805228266</v>
      </c>
      <c r="IH23" s="333">
        <v>2.1851635523097457</v>
      </c>
      <c r="II23" s="333">
        <v>2.4559325284908593</v>
      </c>
      <c r="IJ23" s="333">
        <v>1.6117293213036539</v>
      </c>
      <c r="IK23" s="333">
        <v>1.5107977887504549</v>
      </c>
      <c r="IL23" s="333">
        <v>1.3721155231128399</v>
      </c>
      <c r="IM23" s="333">
        <v>1.3770580684914304</v>
      </c>
      <c r="IN23" s="333">
        <v>1.334218181306736</v>
      </c>
      <c r="IO23" s="333">
        <v>1.3446385166962811</v>
      </c>
      <c r="IP23" s="333">
        <v>1.7144366178126751</v>
      </c>
      <c r="IQ23" s="333">
        <v>1.8794639379227971</v>
      </c>
      <c r="IR23" s="333">
        <v>1.6174836517866502</v>
      </c>
      <c r="IS23" s="333">
        <v>1.535212463420544</v>
      </c>
      <c r="IT23" s="333">
        <v>1.7357919192520557</v>
      </c>
      <c r="IU23" s="333">
        <v>1.9080960518792156</v>
      </c>
      <c r="IV23" s="333">
        <v>2.1934657698888276</v>
      </c>
      <c r="IW23" s="333">
        <v>1.5256591896248053</v>
      </c>
      <c r="IX23" s="333">
        <v>1.2089502367415259</v>
      </c>
      <c r="IY23" s="333">
        <v>1.2699691843014724</v>
      </c>
      <c r="IZ23" s="333">
        <v>1.5696692335514852</v>
      </c>
      <c r="JA23" s="333">
        <v>1.6605104951793204</v>
      </c>
      <c r="JB23" s="333">
        <v>1.6090850495356324</v>
      </c>
      <c r="JC23" s="333">
        <v>2.2000041633125278</v>
      </c>
      <c r="JD23" s="333">
        <v>1.5785859293043889</v>
      </c>
      <c r="JE23" s="333">
        <v>1.1532619281253429</v>
      </c>
      <c r="JF23" s="333">
        <v>1.4115781505525389</v>
      </c>
      <c r="JG23" s="333">
        <v>1.8132201513207549</v>
      </c>
      <c r="JH23" s="333">
        <v>1.6001689120461049</v>
      </c>
      <c r="JI23" s="333">
        <v>1.3548797538137971</v>
      </c>
      <c r="JJ23" s="333">
        <v>1.1244311815302444</v>
      </c>
      <c r="JK23" s="333">
        <v>1.0766772659702502</v>
      </c>
      <c r="JL23" s="333">
        <v>1.2420856199471004</v>
      </c>
      <c r="JM23" s="333">
        <v>1.5275950110738576</v>
      </c>
      <c r="JN23" s="333">
        <v>1.7813318087452716</v>
      </c>
      <c r="JO23" s="333">
        <v>1.87756403225366</v>
      </c>
      <c r="JP23" s="333">
        <v>1.4945589000295965</v>
      </c>
      <c r="JQ23" s="333">
        <v>1.403858751352367</v>
      </c>
      <c r="JR23" s="333">
        <v>1.4080536786750599</v>
      </c>
      <c r="JS23" s="333">
        <v>1.178802804479431</v>
      </c>
      <c r="JT23" s="333">
        <v>1.4962431811860752</v>
      </c>
      <c r="JU23" s="333">
        <v>1.4748944806770077</v>
      </c>
      <c r="JV23" s="333">
        <v>1.2476748757920255</v>
      </c>
      <c r="JW23" s="333">
        <v>1.6522517149770963</v>
      </c>
      <c r="JX23" s="333">
        <v>2.0993901811470166</v>
      </c>
      <c r="JY23" s="333">
        <v>1.0019656839429525</v>
      </c>
      <c r="JZ23" s="333">
        <v>1.1128280150063858</v>
      </c>
      <c r="KA23" s="333">
        <v>1.0280986753609702</v>
      </c>
      <c r="KB23" s="333">
        <v>1.1150448928508387</v>
      </c>
      <c r="KC23" s="333">
        <v>1.354435735283205</v>
      </c>
      <c r="KD23" s="333">
        <v>1.0373717074265687</v>
      </c>
      <c r="KE23" s="333">
        <v>1.187379199160018</v>
      </c>
      <c r="KF23" s="333">
        <v>1.0728883390178012</v>
      </c>
      <c r="KG23" s="333">
        <v>1.0207941204816013</v>
      </c>
      <c r="KH23" s="333">
        <v>1.0543391816192789</v>
      </c>
      <c r="KI23" s="333">
        <v>1.0420016944368471</v>
      </c>
      <c r="KJ23" s="333">
        <v>1.1854486218953311</v>
      </c>
      <c r="KK23" s="333">
        <v>1.0189757692038059</v>
      </c>
      <c r="KL23" s="333">
        <v>1.1028804266121877</v>
      </c>
      <c r="KM23" s="333">
        <v>1.0954111989137374</v>
      </c>
      <c r="KN23" s="333">
        <v>0.98887911171598109</v>
      </c>
      <c r="KO23" s="333">
        <v>1.0174169378616602</v>
      </c>
      <c r="KP23" s="333">
        <v>1.0790416895293138</v>
      </c>
      <c r="KQ23" s="333">
        <v>1.0181208175514824</v>
      </c>
      <c r="KR23" s="333">
        <v>1.0326464477145163</v>
      </c>
      <c r="KS23" s="333">
        <v>0.97318875640598435</v>
      </c>
      <c r="KT23" s="333">
        <v>0.99468441331549695</v>
      </c>
      <c r="KU23" s="333">
        <v>0.95676438277800624</v>
      </c>
      <c r="KV23" s="333">
        <v>1.0080500770851983</v>
      </c>
      <c r="KW23" s="333">
        <v>1.0585497050617283</v>
      </c>
      <c r="KX23" s="333">
        <v>1.033513050321216</v>
      </c>
      <c r="KY23" s="333">
        <v>1.0317162727545632</v>
      </c>
      <c r="KZ23" s="333">
        <v>0.97862533308934141</v>
      </c>
      <c r="LA23" s="333">
        <v>1.0008766335053527</v>
      </c>
      <c r="LB23" s="333">
        <v>0.88776266521081248</v>
      </c>
      <c r="LC23" s="333">
        <v>0.95084365835851214</v>
      </c>
      <c r="LD23" s="333">
        <v>1.0199412674874537</v>
      </c>
      <c r="LE23" s="333">
        <v>0.99458841296727485</v>
      </c>
      <c r="LF23" s="333">
        <v>1.0129633071169124</v>
      </c>
      <c r="LG23" s="333">
        <v>0.99623868842114527</v>
      </c>
      <c r="LH23" s="333">
        <v>0.97792151759284829</v>
      </c>
      <c r="LI23" s="333">
        <v>1.0769229254699086</v>
      </c>
      <c r="LJ23" s="333">
        <v>1.0120888446552598</v>
      </c>
      <c r="LK23" s="333">
        <v>1.0296385585667991</v>
      </c>
      <c r="LL23" s="333">
        <v>1.0158268348329469</v>
      </c>
      <c r="LM23" s="333">
        <v>1.1648347542669952</v>
      </c>
      <c r="LN23" s="333">
        <v>1.1653555453212379</v>
      </c>
      <c r="LO23" s="333">
        <v>1.0446757157995663</v>
      </c>
      <c r="LP23" s="333">
        <v>0.97681289611554811</v>
      </c>
      <c r="LQ23" s="333">
        <v>1.0326737471928698</v>
      </c>
      <c r="LR23" s="333">
        <v>1.0821195012783145</v>
      </c>
      <c r="LS23" s="333">
        <v>1.0552178909607619</v>
      </c>
      <c r="LT23" s="333">
        <v>0.98506523458079653</v>
      </c>
      <c r="LU23" s="333">
        <v>1.0483301143858144</v>
      </c>
      <c r="LV23" s="333">
        <v>1.0344886405035001</v>
      </c>
      <c r="LW23" s="333">
        <v>1.0142198613730733</v>
      </c>
      <c r="LX23" s="333">
        <v>1.0214278886835659</v>
      </c>
      <c r="LY23" s="333">
        <v>1.1668853644743216</v>
      </c>
      <c r="LZ23" s="333">
        <v>1.1264920500765312</v>
      </c>
      <c r="MA23" s="333">
        <v>1.0522395226475625</v>
      </c>
      <c r="MB23" s="333">
        <v>1.1564242307046337</v>
      </c>
      <c r="MC23" s="333">
        <v>0.97263812792570226</v>
      </c>
      <c r="MD23" s="333">
        <v>1.0967894803357812</v>
      </c>
      <c r="ME23" s="333">
        <v>1.2146058481110009</v>
      </c>
      <c r="MF23" s="333">
        <v>1.1832047341325336</v>
      </c>
      <c r="MG23" s="333">
        <v>1.1649059650033979</v>
      </c>
      <c r="MH23" s="333">
        <v>1.2093343495269777</v>
      </c>
      <c r="MI23" s="333">
        <v>1.1263535442985231</v>
      </c>
      <c r="MJ23" s="333">
        <v>1.0720075042109296</v>
      </c>
      <c r="MK23" s="333">
        <v>1.0603679206659888</v>
      </c>
      <c r="ML23" s="333">
        <v>1.1051055385464024</v>
      </c>
      <c r="MM23" s="333">
        <v>1.1537251167371203</v>
      </c>
      <c r="MN23" s="333">
        <v>1.147201002862019</v>
      </c>
      <c r="MO23" s="333">
        <v>1.0396093263485136</v>
      </c>
      <c r="MP23" s="333">
        <v>1.2189516088878336</v>
      </c>
      <c r="MQ23" s="333">
        <v>1.1867669735089661</v>
      </c>
      <c r="MR23" s="333">
        <v>1.0807036559181362</v>
      </c>
      <c r="MS23" s="333">
        <v>1.1393588907989882</v>
      </c>
      <c r="MT23" s="333">
        <v>1.2410290415839824</v>
      </c>
      <c r="MU23" s="333">
        <v>1.251429584324139</v>
      </c>
      <c r="MV23" s="333">
        <v>1.2465245114940797</v>
      </c>
      <c r="MW23" s="333">
        <v>1.2749077758642899</v>
      </c>
      <c r="MX23" s="333">
        <v>1.309662269254023</v>
      </c>
      <c r="MY23" s="333">
        <v>1.3590086991617203</v>
      </c>
      <c r="MZ23" s="333">
        <v>1.2322436859947044</v>
      </c>
      <c r="NA23" s="333">
        <v>1.2347562898407605</v>
      </c>
      <c r="NB23" s="333">
        <v>1.1815378602108937</v>
      </c>
      <c r="NC23" s="333">
        <v>1.1000742050565235</v>
      </c>
      <c r="ND23" s="333">
        <v>1.1073133227347576</v>
      </c>
      <c r="NE23" s="333">
        <v>1.2342776123479771</v>
      </c>
      <c r="NF23" s="333">
        <v>1.232745252023095</v>
      </c>
      <c r="NG23" s="333">
        <v>1.2146460122928779</v>
      </c>
      <c r="NH23" s="333">
        <v>1.1557072743476702</v>
      </c>
      <c r="NI23" s="333">
        <v>1.2696830447548728</v>
      </c>
      <c r="NJ23" s="333">
        <v>1.2445070699457883</v>
      </c>
    </row>
    <row r="24" spans="4:374" x14ac:dyDescent="0.25">
      <c r="I24" s="322" t="s">
        <v>200</v>
      </c>
      <c r="J24" s="333">
        <v>1.2075521507300779</v>
      </c>
      <c r="K24" s="333">
        <v>1.2347960176618202</v>
      </c>
      <c r="L24" s="333">
        <v>1.2629701466490701</v>
      </c>
      <c r="M24" s="333">
        <v>1.1245362317442265</v>
      </c>
      <c r="N24" s="333">
        <v>1.0491291799726623</v>
      </c>
      <c r="O24" s="333">
        <v>1.2607042798839012</v>
      </c>
      <c r="P24" s="333">
        <v>1.2048029761964187</v>
      </c>
      <c r="Q24" s="333">
        <v>1.1156121640214456</v>
      </c>
      <c r="R24" s="333">
        <v>1.1792691692479156</v>
      </c>
      <c r="S24" s="333">
        <v>1.1658489875329978</v>
      </c>
      <c r="T24" s="333">
        <v>1.2294709473845085</v>
      </c>
      <c r="U24" s="333">
        <v>1.0869044740976006</v>
      </c>
      <c r="V24" s="333">
        <v>1.2534898661459868</v>
      </c>
      <c r="W24" s="333">
        <v>1.1550003013911339</v>
      </c>
      <c r="X24" s="333">
        <v>1.1362200347040643</v>
      </c>
      <c r="Y24" s="333">
        <v>1.2329427141937539</v>
      </c>
      <c r="Z24" s="333">
        <v>1.128210717142762</v>
      </c>
      <c r="AA24" s="333">
        <v>1.1319163309386397</v>
      </c>
      <c r="AB24" s="333">
        <v>1.0844303814386389</v>
      </c>
      <c r="AC24" s="333">
        <v>1.2040096251125643</v>
      </c>
      <c r="AD24" s="333">
        <v>1.5442416567989785</v>
      </c>
      <c r="AE24" s="333">
        <v>1.236419901526995</v>
      </c>
      <c r="AF24" s="333">
        <v>1.1215385297805971</v>
      </c>
      <c r="AG24" s="333">
        <v>1.0925179152167017</v>
      </c>
      <c r="AH24" s="333">
        <v>1.1306240265122922</v>
      </c>
      <c r="AI24" s="333">
        <v>1.1437527585343796</v>
      </c>
      <c r="AJ24" s="333">
        <v>1.1575478309180895</v>
      </c>
      <c r="AK24" s="333">
        <v>1.2748830212327802</v>
      </c>
      <c r="AL24" s="333">
        <v>1.1356548203822632</v>
      </c>
      <c r="AM24" s="333">
        <v>1.3582736162970253</v>
      </c>
      <c r="AN24" s="333">
        <v>1.359528632666904</v>
      </c>
      <c r="AO24" s="333">
        <v>1.292811064045106</v>
      </c>
      <c r="AP24" s="333">
        <v>1.1752967138549075</v>
      </c>
      <c r="AQ24" s="333">
        <v>1.1007808556815548</v>
      </c>
      <c r="AR24" s="333">
        <v>1.0518178777904195</v>
      </c>
      <c r="AS24" s="333">
        <v>1.0054029127519117</v>
      </c>
      <c r="AT24" s="333">
        <v>1.0419826971433201</v>
      </c>
      <c r="AU24" s="333">
        <v>1.0284759957613188</v>
      </c>
      <c r="AV24" s="333">
        <v>1.0446897432524636</v>
      </c>
      <c r="AW24" s="333">
        <v>1.2055188930455751</v>
      </c>
      <c r="AX24" s="333">
        <v>1.1660611367071201</v>
      </c>
      <c r="AY24" s="333">
        <v>1.138576255608992</v>
      </c>
      <c r="AZ24" s="333">
        <v>1.2340357567837872</v>
      </c>
      <c r="BA24" s="333">
        <v>1.0772644694210587</v>
      </c>
      <c r="BB24" s="333">
        <v>1.0469557331165491</v>
      </c>
      <c r="BC24" s="333">
        <v>1.0353580286656667</v>
      </c>
      <c r="BD24" s="333">
        <v>1.0578882930365143</v>
      </c>
      <c r="BE24" s="333">
        <v>1.0515511981494787</v>
      </c>
      <c r="BF24" s="333">
        <v>1.1994037527497472</v>
      </c>
      <c r="BG24" s="333">
        <v>1.1060480670334265</v>
      </c>
      <c r="BH24" s="333">
        <v>1.1548550570775729</v>
      </c>
      <c r="BI24" s="333">
        <v>1.0136746861237111</v>
      </c>
      <c r="BJ24" s="333">
        <v>0.99703177399966736</v>
      </c>
      <c r="BK24" s="333">
        <v>1.0968926475996663</v>
      </c>
      <c r="BL24" s="333">
        <v>1.0504112960386065</v>
      </c>
      <c r="BM24" s="333">
        <v>1.2377127061481428</v>
      </c>
      <c r="BN24" s="333">
        <v>1.2066991965122811</v>
      </c>
      <c r="BO24" s="333">
        <v>1.116401965336667</v>
      </c>
      <c r="BP24" s="333">
        <v>1.064535402679007</v>
      </c>
      <c r="BQ24" s="333">
        <v>1.034208755543266</v>
      </c>
      <c r="BR24" s="333">
        <v>1.0983806581071112</v>
      </c>
      <c r="BS24" s="333">
        <v>1.1312075788108884</v>
      </c>
      <c r="BT24" s="333">
        <v>1.1335148104774868</v>
      </c>
      <c r="BU24" s="333">
        <v>1.177342865939581</v>
      </c>
      <c r="BV24" s="333">
        <v>1.1852599601883771</v>
      </c>
      <c r="BW24" s="333">
        <v>1.2217763300314817</v>
      </c>
      <c r="BX24" s="333">
        <v>1.0945328185090675</v>
      </c>
      <c r="BY24" s="333">
        <v>1.0160926799822327</v>
      </c>
      <c r="BZ24" s="333">
        <v>1.0875317175204713</v>
      </c>
      <c r="CA24" s="333">
        <v>1.0146880489469956</v>
      </c>
      <c r="CB24" s="333">
        <v>1.0628501357629014</v>
      </c>
      <c r="CC24" s="333">
        <v>1.0602561790703351</v>
      </c>
      <c r="CD24" s="333">
        <v>0.99478741197321729</v>
      </c>
      <c r="CE24" s="333">
        <v>0.97723360651496227</v>
      </c>
      <c r="CF24" s="333">
        <v>0.97100616283215813</v>
      </c>
      <c r="CG24" s="333">
        <v>1.0382192563108537</v>
      </c>
      <c r="CH24" s="333">
        <v>1.0892992077005725</v>
      </c>
      <c r="CI24" s="333">
        <v>1.0289521307212226</v>
      </c>
      <c r="CJ24" s="333">
        <v>1.0141468520901489</v>
      </c>
      <c r="CK24" s="333">
        <v>0.96915182747250594</v>
      </c>
      <c r="CL24" s="333">
        <v>1.0059347334144153</v>
      </c>
      <c r="CM24" s="333">
        <v>1.0542833819314077</v>
      </c>
      <c r="CN24" s="333">
        <v>1.1075372395395171</v>
      </c>
      <c r="CO24" s="333">
        <v>1.0780220086515218</v>
      </c>
      <c r="CP24" s="333">
        <v>1.0506897696577018</v>
      </c>
      <c r="CQ24" s="333">
        <v>1.0134783355108263</v>
      </c>
      <c r="CR24" s="333">
        <v>1.0307488905621718</v>
      </c>
      <c r="CS24" s="333">
        <v>0.95346882494381091</v>
      </c>
      <c r="CT24" s="333">
        <v>0.95458400706648816</v>
      </c>
      <c r="CU24" s="333">
        <v>1.0550751426153617</v>
      </c>
      <c r="CV24" s="333">
        <v>1.0846816921894549</v>
      </c>
      <c r="CW24" s="333">
        <v>1.0748842975005115</v>
      </c>
      <c r="CX24" s="333">
        <v>1.0148575063644762</v>
      </c>
      <c r="CY24" s="333">
        <v>1.0199398859639632</v>
      </c>
      <c r="CZ24" s="333">
        <v>1.0180108090742002</v>
      </c>
      <c r="DA24" s="333">
        <v>0.86683814145332228</v>
      </c>
      <c r="DB24" s="333">
        <v>1.0162650476942952</v>
      </c>
      <c r="DC24" s="333">
        <v>0.97776299637340702</v>
      </c>
      <c r="DD24" s="333">
        <v>1.0354230906404125</v>
      </c>
      <c r="DE24" s="333">
        <v>1.0532643317738639</v>
      </c>
      <c r="DF24" s="333">
        <v>0.99536643563285476</v>
      </c>
      <c r="DG24" s="333">
        <v>1.0409568391109105</v>
      </c>
      <c r="DH24" s="333">
        <v>0.98697548738916863</v>
      </c>
      <c r="DI24" s="333">
        <v>1.0325903866805377</v>
      </c>
      <c r="DJ24" s="333">
        <v>1.040072033727008</v>
      </c>
      <c r="DK24" s="333">
        <v>0.98391190319945854</v>
      </c>
      <c r="DL24" s="333">
        <v>0.9766664618971288</v>
      </c>
      <c r="DM24" s="333">
        <v>0.97184329179861373</v>
      </c>
      <c r="DN24" s="333">
        <v>1.0069349695482694</v>
      </c>
      <c r="DO24" s="333">
        <v>1.0729695942071211</v>
      </c>
      <c r="DP24" s="333">
        <v>0.99837993744089726</v>
      </c>
      <c r="DQ24" s="333">
        <v>1.0549884881728675</v>
      </c>
      <c r="DR24" s="333">
        <v>1.0034552824494398</v>
      </c>
      <c r="DS24" s="333">
        <v>0.97835187933884815</v>
      </c>
      <c r="DT24" s="333">
        <v>0.95577059934526387</v>
      </c>
      <c r="DU24" s="333">
        <v>0.89577288324865456</v>
      </c>
      <c r="DV24" s="333">
        <v>0.88438381175323022</v>
      </c>
      <c r="DW24" s="333">
        <v>1.0187496073151767</v>
      </c>
      <c r="DX24" s="333">
        <v>0.98683468832616816</v>
      </c>
      <c r="DY24" s="333">
        <v>1.0010201996383736</v>
      </c>
      <c r="DZ24" s="333">
        <v>1.0243512463458628</v>
      </c>
      <c r="EA24" s="333">
        <v>0.91024201639892988</v>
      </c>
      <c r="EB24" s="333">
        <v>0.88536262809462019</v>
      </c>
      <c r="EC24" s="333">
        <v>0.85328885488520079</v>
      </c>
      <c r="ED24" s="333">
        <v>0.99647316637449823</v>
      </c>
      <c r="EE24" s="333">
        <v>0.89819165860657812</v>
      </c>
      <c r="EF24" s="333">
        <v>0.92588515123006077</v>
      </c>
      <c r="EG24" s="333">
        <v>0.86309849554350893</v>
      </c>
      <c r="EH24" s="333">
        <v>0.91506223994795299</v>
      </c>
      <c r="EI24" s="333">
        <v>0.87844987710650402</v>
      </c>
      <c r="EJ24" s="333">
        <v>0.89768509031524724</v>
      </c>
      <c r="EK24" s="333">
        <v>0.96728940030489141</v>
      </c>
      <c r="EL24" s="333">
        <v>1.0597031944945885</v>
      </c>
      <c r="EM24" s="333">
        <v>0.97905895310815649</v>
      </c>
      <c r="EN24" s="333">
        <v>0.91401580948844174</v>
      </c>
      <c r="EO24" s="333">
        <v>0.95310036912264018</v>
      </c>
      <c r="EP24" s="333">
        <v>0.94126663491604445</v>
      </c>
      <c r="EQ24" s="333">
        <v>0.89167451502955397</v>
      </c>
      <c r="ER24" s="333">
        <v>1.1017596509046137</v>
      </c>
      <c r="ES24" s="333">
        <v>1.3663525785283444</v>
      </c>
      <c r="ET24" s="333">
        <v>1.0188272579964672</v>
      </c>
      <c r="EU24" s="333">
        <v>1.0345555361330945</v>
      </c>
      <c r="EV24" s="333">
        <v>0.99517757727177214</v>
      </c>
      <c r="EW24" s="333">
        <v>1.1245692246838717</v>
      </c>
      <c r="EX24" s="333">
        <v>1.0137745142493915</v>
      </c>
      <c r="EY24" s="333">
        <v>1.2618691315178148</v>
      </c>
      <c r="EZ24" s="333">
        <v>1.4607824652175601</v>
      </c>
      <c r="FA24" s="333">
        <v>1.1424438409896396</v>
      </c>
      <c r="FB24" s="333">
        <v>1.0644467356777969</v>
      </c>
      <c r="FC24" s="333">
        <v>1.0792575519909764</v>
      </c>
      <c r="FD24" s="333">
        <v>1.3537508272428684</v>
      </c>
      <c r="FE24" s="333">
        <v>1.2177703307698688</v>
      </c>
      <c r="FF24" s="333">
        <v>1.3726314208991881</v>
      </c>
      <c r="FG24" s="333">
        <v>1.1079088702918778</v>
      </c>
      <c r="FH24" s="333">
        <v>1.0561577453022424</v>
      </c>
      <c r="FI24" s="333">
        <v>1.2956005080351829</v>
      </c>
      <c r="FJ24" s="333">
        <v>1.6388100867948117</v>
      </c>
      <c r="FK24" s="333">
        <v>1.2746491634847716</v>
      </c>
      <c r="FL24" s="333">
        <v>1.2093664736107368</v>
      </c>
      <c r="FM24" s="333">
        <v>1.2276784403324019</v>
      </c>
      <c r="FN24" s="333">
        <v>1.2062010285894047</v>
      </c>
      <c r="FO24" s="333">
        <v>1.2759451406384412</v>
      </c>
      <c r="FP24" s="333">
        <v>1.1153574982617798</v>
      </c>
      <c r="FQ24" s="333">
        <v>1.0034732983115251</v>
      </c>
      <c r="FR24" s="333">
        <v>1.0884998242535173</v>
      </c>
      <c r="FS24" s="333">
        <v>1.1859226458575376</v>
      </c>
      <c r="FT24" s="333">
        <v>1.5011811934296357</v>
      </c>
      <c r="FU24" s="333">
        <v>1.4185077383222002</v>
      </c>
      <c r="FV24" s="333">
        <v>1.2649275075061739</v>
      </c>
      <c r="FW24" s="333">
        <v>1.302883969287477</v>
      </c>
      <c r="FX24" s="333">
        <v>1.5095565433256912</v>
      </c>
      <c r="FY24" s="333">
        <v>1.2688420400879143</v>
      </c>
      <c r="FZ24" s="333">
        <v>1.3841208974710497</v>
      </c>
      <c r="GA24" s="333">
        <v>1.645612041273913</v>
      </c>
      <c r="GB24" s="333">
        <v>1.7024778307510176</v>
      </c>
      <c r="GC24" s="333">
        <v>1.7429896461322236</v>
      </c>
      <c r="GD24" s="333">
        <v>2.0267950140523094</v>
      </c>
      <c r="GE24" s="333">
        <v>2.1676898977831529</v>
      </c>
      <c r="GF24" s="333">
        <v>2.1918585839180276</v>
      </c>
      <c r="GG24" s="333">
        <v>2.1296467718514847</v>
      </c>
      <c r="GH24" s="333">
        <v>1.5943419944641255</v>
      </c>
      <c r="GI24" s="333">
        <v>1.7407985797950043</v>
      </c>
      <c r="GJ24" s="333">
        <v>1.9578992620347833</v>
      </c>
      <c r="GK24" s="333">
        <v>1.9824649740114753</v>
      </c>
      <c r="GL24" s="333">
        <v>1.9136093760032935</v>
      </c>
      <c r="GM24" s="333">
        <v>1.9562906852186888</v>
      </c>
      <c r="GN24" s="333">
        <v>1.9920335577692312</v>
      </c>
      <c r="GO24" s="333">
        <v>1.6674189929538881</v>
      </c>
      <c r="GP24" s="333">
        <v>1.4893586540647301</v>
      </c>
      <c r="GQ24" s="333">
        <v>1.9768068752809465</v>
      </c>
      <c r="GR24" s="333">
        <v>1.9536935876505248</v>
      </c>
      <c r="GS24" s="333">
        <v>1.8017723231550071</v>
      </c>
      <c r="GT24" s="333">
        <v>2.097498778851691</v>
      </c>
      <c r="GU24" s="333">
        <v>1.9257983334913376</v>
      </c>
      <c r="GV24" s="333">
        <v>2.188183122691421</v>
      </c>
      <c r="GW24" s="333">
        <v>1.9531974126881484</v>
      </c>
      <c r="GX24" s="333">
        <v>2.1693657025900031</v>
      </c>
      <c r="GY24" s="333">
        <v>2.2687486375349151</v>
      </c>
      <c r="GZ24" s="333">
        <v>1.7328117121948421</v>
      </c>
      <c r="HA24" s="333">
        <v>2.2103241166411678</v>
      </c>
      <c r="HB24" s="333">
        <v>2.6507789627382676</v>
      </c>
      <c r="HC24" s="333">
        <v>2.6906583628360896</v>
      </c>
      <c r="HD24" s="333">
        <v>2.0599076236285274</v>
      </c>
      <c r="HE24" s="333">
        <v>1.3919970111001403</v>
      </c>
      <c r="HF24" s="333">
        <v>1.6727135915506763</v>
      </c>
      <c r="HG24" s="333">
        <v>1.7010728137342035</v>
      </c>
      <c r="HH24" s="333">
        <v>1.8822987991817297</v>
      </c>
      <c r="HI24" s="333">
        <v>1.7879850440548699</v>
      </c>
      <c r="HJ24" s="333">
        <v>2.1626705633646877</v>
      </c>
      <c r="HK24" s="333">
        <v>2.3108356430616297</v>
      </c>
      <c r="HL24" s="333">
        <v>2.3082055817797515</v>
      </c>
      <c r="HM24" s="333">
        <v>1.8569569060725024</v>
      </c>
      <c r="HN24" s="333">
        <v>2.3194511498779202</v>
      </c>
      <c r="HO24" s="333">
        <v>2.0235984134739926</v>
      </c>
      <c r="HP24" s="333">
        <v>2.1577649614827803</v>
      </c>
      <c r="HQ24" s="333">
        <v>2.3490137585013064</v>
      </c>
      <c r="HR24" s="333">
        <v>1.9982274997267999</v>
      </c>
      <c r="HS24" s="333">
        <v>1.8474265687960088</v>
      </c>
      <c r="HT24" s="333">
        <v>1.92751571401068</v>
      </c>
      <c r="HU24" s="333">
        <v>2.1714699750161062</v>
      </c>
      <c r="HV24" s="333">
        <v>1.858708127402428</v>
      </c>
      <c r="HW24" s="333">
        <v>1.6818350301766667</v>
      </c>
      <c r="HX24" s="333">
        <v>1.6870863843589841</v>
      </c>
      <c r="HY24" s="333">
        <v>1.9509067321811129</v>
      </c>
      <c r="HZ24" s="333">
        <v>1.7291166696196465</v>
      </c>
      <c r="IA24" s="333">
        <v>1.7893528216704635</v>
      </c>
      <c r="IB24" s="333">
        <v>1.6848309659542631</v>
      </c>
      <c r="IC24" s="333">
        <v>1.8473010477253833</v>
      </c>
      <c r="ID24" s="333">
        <v>2.0860566914653398</v>
      </c>
      <c r="IE24" s="333">
        <v>2.3702145497328098</v>
      </c>
      <c r="IF24" s="333">
        <v>2.1472609527390785</v>
      </c>
      <c r="IG24" s="333">
        <v>2.2644563937944557</v>
      </c>
      <c r="IH24" s="333">
        <v>2.1271822491748216</v>
      </c>
      <c r="II24" s="333">
        <v>2.4822210124596</v>
      </c>
      <c r="IJ24" s="333">
        <v>1.5470066410260772</v>
      </c>
      <c r="IK24" s="333">
        <v>1.4511153990968064</v>
      </c>
      <c r="IL24" s="333">
        <v>1.4257697797234461</v>
      </c>
      <c r="IM24" s="333">
        <v>1.3865541659435487</v>
      </c>
      <c r="IN24" s="333">
        <v>1.3566665362656665</v>
      </c>
      <c r="IO24" s="333">
        <v>1.3672516457248061</v>
      </c>
      <c r="IP24" s="333">
        <v>1.6417928697567388</v>
      </c>
      <c r="IQ24" s="333">
        <v>1.8223977423208328</v>
      </c>
      <c r="IR24" s="333">
        <v>1.520008673467256</v>
      </c>
      <c r="IS24" s="333">
        <v>1.5900182280842763</v>
      </c>
      <c r="IT24" s="333">
        <v>1.6832650133344715</v>
      </c>
      <c r="IU24" s="333">
        <v>1.7902656113989379</v>
      </c>
      <c r="IV24" s="333">
        <v>2.0525891929645952</v>
      </c>
      <c r="IW24" s="333">
        <v>1.4566161362700076</v>
      </c>
      <c r="IX24" s="333">
        <v>1.1503887864441404</v>
      </c>
      <c r="IY24" s="333">
        <v>1.209937323627422</v>
      </c>
      <c r="IZ24" s="333">
        <v>1.51405832385195</v>
      </c>
      <c r="JA24" s="333">
        <v>1.5728619869793941</v>
      </c>
      <c r="JB24" s="333">
        <v>1.6113795730588465</v>
      </c>
      <c r="JC24" s="333">
        <v>2.1138814910176786</v>
      </c>
      <c r="JD24" s="333">
        <v>1.5681310914482325</v>
      </c>
      <c r="JE24" s="333">
        <v>1.1569169910732002</v>
      </c>
      <c r="JF24" s="333">
        <v>1.3938741378863695</v>
      </c>
      <c r="JG24" s="333">
        <v>1.8564710639490816</v>
      </c>
      <c r="JH24" s="333">
        <v>1.5203049505092621</v>
      </c>
      <c r="JI24" s="333">
        <v>1.3331092501652548</v>
      </c>
      <c r="JJ24" s="333">
        <v>1.1176144544930937</v>
      </c>
      <c r="JK24" s="333">
        <v>1.0792339532180775</v>
      </c>
      <c r="JL24" s="333">
        <v>1.2110765350798047</v>
      </c>
      <c r="JM24" s="333">
        <v>1.461928817004666</v>
      </c>
      <c r="JN24" s="333">
        <v>1.769856796982527</v>
      </c>
      <c r="JO24" s="333">
        <v>1.9178020895065819</v>
      </c>
      <c r="JP24" s="333">
        <v>1.4252667331625322</v>
      </c>
      <c r="JQ24" s="333">
        <v>1.3478294435706015</v>
      </c>
      <c r="JR24" s="333">
        <v>1.3420234873351351</v>
      </c>
      <c r="JS24" s="333">
        <v>1.1289529508299516</v>
      </c>
      <c r="JT24" s="333">
        <v>1.457971198225271</v>
      </c>
      <c r="JU24" s="333">
        <v>1.3880013473052963</v>
      </c>
      <c r="JV24" s="333">
        <v>1.2537069246857868</v>
      </c>
      <c r="JW24" s="333">
        <v>1.4931589104718772</v>
      </c>
      <c r="JX24" s="333">
        <v>1.8641321626801848</v>
      </c>
      <c r="JY24" s="333">
        <v>0.95948424140930866</v>
      </c>
      <c r="JZ24" s="333">
        <v>1.0151924856214023</v>
      </c>
      <c r="KA24" s="333">
        <v>0.9830520722891859</v>
      </c>
      <c r="KB24" s="333">
        <v>1.0580382867586804</v>
      </c>
      <c r="KC24" s="333">
        <v>1.271748361281434</v>
      </c>
      <c r="KD24" s="333">
        <v>0.96141512373724447</v>
      </c>
      <c r="KE24" s="333">
        <v>1.0427617602740431</v>
      </c>
      <c r="KF24" s="333">
        <v>1.0447674340673283</v>
      </c>
      <c r="KG24" s="333">
        <v>1.0095039421309435</v>
      </c>
      <c r="KH24" s="333">
        <v>0.95375443988780384</v>
      </c>
      <c r="KI24" s="333">
        <v>0.97313836721196401</v>
      </c>
      <c r="KJ24" s="333">
        <v>1.075549245053111</v>
      </c>
      <c r="KK24" s="333">
        <v>1.0033025304478167</v>
      </c>
      <c r="KL24" s="333">
        <v>1.0632478231539011</v>
      </c>
      <c r="KM24" s="333">
        <v>1.0612475729517072</v>
      </c>
      <c r="KN24" s="333">
        <v>0.99089417428987103</v>
      </c>
      <c r="KO24" s="333">
        <v>0.93742183382904509</v>
      </c>
      <c r="KP24" s="333">
        <v>0.98883532755304704</v>
      </c>
      <c r="KQ24" s="333">
        <v>1.1055755102132525</v>
      </c>
      <c r="KR24" s="333">
        <v>1.0365119017789388</v>
      </c>
      <c r="KS24" s="333">
        <v>0.91032307226797027</v>
      </c>
      <c r="KT24" s="333">
        <v>1.0096188268646835</v>
      </c>
      <c r="KU24" s="333">
        <v>0.98295906499716579</v>
      </c>
      <c r="KV24" s="333">
        <v>0.86846713548055277</v>
      </c>
      <c r="KW24" s="333">
        <v>1.030667230172976</v>
      </c>
      <c r="KX24" s="333">
        <v>1.0301780349940135</v>
      </c>
      <c r="KY24" s="333">
        <v>1.0035292298597183</v>
      </c>
      <c r="KZ24" s="333">
        <v>0.92628199240359987</v>
      </c>
      <c r="LA24" s="333">
        <v>1.0433359197965126</v>
      </c>
      <c r="LB24" s="333">
        <v>0.89746606834869813</v>
      </c>
      <c r="LC24" s="333">
        <v>0.91763003310313118</v>
      </c>
      <c r="LD24" s="333">
        <v>0.97099976800753407</v>
      </c>
      <c r="LE24" s="333">
        <v>0.96416389614283438</v>
      </c>
      <c r="LF24" s="333">
        <v>0.98622360233593442</v>
      </c>
      <c r="LG24" s="333">
        <v>0.99206288120888497</v>
      </c>
      <c r="LH24" s="333">
        <v>1.0098992849109101</v>
      </c>
      <c r="LI24" s="333">
        <v>1.0431193114124688</v>
      </c>
      <c r="LJ24" s="333">
        <v>1.0227957620561952</v>
      </c>
      <c r="LK24" s="333">
        <v>0.96674664106843844</v>
      </c>
      <c r="LL24" s="333">
        <v>0.95865762020581524</v>
      </c>
      <c r="LM24" s="333">
        <v>1.0723334509579505</v>
      </c>
      <c r="LN24" s="333">
        <v>1.1416671491328398</v>
      </c>
      <c r="LO24" s="333">
        <v>1.0229875015480507</v>
      </c>
      <c r="LP24" s="333">
        <v>0.89405620131942254</v>
      </c>
      <c r="LQ24" s="333">
        <v>1.0359409306989418</v>
      </c>
      <c r="LR24" s="333">
        <v>1.0327748383475408</v>
      </c>
      <c r="LS24" s="333">
        <v>1.005164351642694</v>
      </c>
      <c r="LT24" s="333">
        <v>0.98766950065691761</v>
      </c>
      <c r="LU24" s="333">
        <v>1.0099719416438582</v>
      </c>
      <c r="LV24" s="333">
        <v>0.94158525306615604</v>
      </c>
      <c r="LW24" s="333">
        <v>0.99023987598808672</v>
      </c>
      <c r="LX24" s="333">
        <v>0.96220590852112609</v>
      </c>
      <c r="LY24" s="333">
        <v>1.1133613465939476</v>
      </c>
      <c r="LZ24" s="333">
        <v>1.0309643434950977</v>
      </c>
      <c r="MA24" s="333">
        <v>1.0506573703652369</v>
      </c>
      <c r="MB24" s="333">
        <v>1.0724248717634157</v>
      </c>
      <c r="MC24" s="333">
        <v>0.97833424797781954</v>
      </c>
      <c r="MD24" s="333">
        <v>1.0170583495492977</v>
      </c>
      <c r="ME24" s="333">
        <v>1.0837194639957923</v>
      </c>
      <c r="MF24" s="333">
        <v>1.0974555188080148</v>
      </c>
      <c r="MG24" s="333">
        <v>1.1822032397298048</v>
      </c>
      <c r="MH24" s="333">
        <v>1.1000402371278226</v>
      </c>
      <c r="MI24" s="333">
        <v>1.0700902642461545</v>
      </c>
      <c r="MJ24" s="333">
        <v>1.1325287130494073</v>
      </c>
      <c r="MK24" s="333">
        <v>0.99949066059336134</v>
      </c>
      <c r="ML24" s="333">
        <v>1.1096165459399487</v>
      </c>
      <c r="MM24" s="333">
        <v>1.113108532529286</v>
      </c>
      <c r="MN24" s="333">
        <v>1.0896207180493498</v>
      </c>
      <c r="MO24" s="333">
        <v>1.0401358191280956</v>
      </c>
      <c r="MP24" s="333">
        <v>1.1378673754316624</v>
      </c>
      <c r="MQ24" s="333">
        <v>1.2068172047121788</v>
      </c>
      <c r="MR24" s="333">
        <v>1.0570940539260436</v>
      </c>
      <c r="MS24" s="333">
        <v>1.0873872769822905</v>
      </c>
      <c r="MT24" s="333">
        <v>1.2499138893644719</v>
      </c>
      <c r="MU24" s="333">
        <v>1.2669766500990269</v>
      </c>
      <c r="MV24" s="333">
        <v>1.2412773932791823</v>
      </c>
      <c r="MW24" s="333">
        <v>1.2446575569662752</v>
      </c>
      <c r="MX24" s="333">
        <v>1.3538326463459398</v>
      </c>
      <c r="MY24" s="333">
        <v>1.2324103508977351</v>
      </c>
      <c r="MZ24" s="333">
        <v>1.1757042413879721</v>
      </c>
      <c r="NA24" s="333">
        <v>1.2373235082408247</v>
      </c>
      <c r="NB24" s="333">
        <v>1.1949510225666249</v>
      </c>
      <c r="NC24" s="333">
        <v>1.0570381963324249</v>
      </c>
      <c r="ND24" s="333">
        <v>1.06165565510838</v>
      </c>
      <c r="NE24" s="333">
        <v>1.1749055611028938</v>
      </c>
      <c r="NF24" s="333">
        <v>1.1733600071756463</v>
      </c>
      <c r="NG24" s="333">
        <v>1.1791194068047228</v>
      </c>
      <c r="NH24" s="333">
        <v>1.1230245759434476</v>
      </c>
      <c r="NI24" s="333">
        <v>1.2112956545275784</v>
      </c>
      <c r="NJ24" s="333">
        <v>1.1055148714922578</v>
      </c>
    </row>
    <row r="25" spans="4:374" x14ac:dyDescent="0.25">
      <c r="I25" s="322" t="s">
        <v>201</v>
      </c>
      <c r="J25" s="333">
        <v>1.1009176565398924</v>
      </c>
      <c r="K25" s="333">
        <v>1.1157226455023759</v>
      </c>
      <c r="L25" s="333">
        <v>1.1411449858705998</v>
      </c>
      <c r="M25" s="333">
        <v>1.0409305084020124</v>
      </c>
      <c r="N25" s="333">
        <v>0.99400089894014432</v>
      </c>
      <c r="O25" s="333">
        <v>1.2106953946544268</v>
      </c>
      <c r="P25" s="333">
        <v>1.1453519499528564</v>
      </c>
      <c r="Q25" s="333">
        <v>0.97126458566559004</v>
      </c>
      <c r="R25" s="333">
        <v>1.0752964945613481</v>
      </c>
      <c r="S25" s="333">
        <v>1.1564137084073081</v>
      </c>
      <c r="T25" s="333">
        <v>1.1679848302166571</v>
      </c>
      <c r="U25" s="333">
        <v>1.0364500839934914</v>
      </c>
      <c r="V25" s="333">
        <v>1.169737009048458</v>
      </c>
      <c r="W25" s="333">
        <v>1.0893168511700422</v>
      </c>
      <c r="X25" s="333">
        <v>1.0918344630346939</v>
      </c>
      <c r="Y25" s="333">
        <v>1.1189717457757158</v>
      </c>
      <c r="Z25" s="333">
        <v>1.0693275498197528</v>
      </c>
      <c r="AA25" s="333">
        <v>1.0560090400956039</v>
      </c>
      <c r="AB25" s="333">
        <v>0.99672699375520324</v>
      </c>
      <c r="AC25" s="333">
        <v>1.2122814134683471</v>
      </c>
      <c r="AD25" s="333">
        <v>1.3973668897222351</v>
      </c>
      <c r="AE25" s="333">
        <v>1.1560015546917697</v>
      </c>
      <c r="AF25" s="333">
        <v>1.0108132077791321</v>
      </c>
      <c r="AG25" s="333">
        <v>1.0377490383297228</v>
      </c>
      <c r="AH25" s="333">
        <v>1.0369807184142557</v>
      </c>
      <c r="AI25" s="333">
        <v>1.0700647281177862</v>
      </c>
      <c r="AJ25" s="333">
        <v>1.0713869215785001</v>
      </c>
      <c r="AK25" s="333">
        <v>1.121112842034047</v>
      </c>
      <c r="AL25" s="333">
        <v>1.0515395610013607</v>
      </c>
      <c r="AM25" s="333">
        <v>1.3469568174472009</v>
      </c>
      <c r="AN25" s="333">
        <v>1.3349331602629571</v>
      </c>
      <c r="AO25" s="333">
        <v>1.2074035749148408</v>
      </c>
      <c r="AP25" s="333">
        <v>1.1198168119408305</v>
      </c>
      <c r="AQ25" s="333">
        <v>1.0448892589462164</v>
      </c>
      <c r="AR25" s="333">
        <v>0.96216320978330083</v>
      </c>
      <c r="AS25" s="333">
        <v>0.93814050282070172</v>
      </c>
      <c r="AT25" s="333">
        <v>1.0075331601568052</v>
      </c>
      <c r="AU25" s="333">
        <v>0.9640924125243826</v>
      </c>
      <c r="AV25" s="333">
        <v>1.0283044470601097</v>
      </c>
      <c r="AW25" s="333">
        <v>1.0795017881809064</v>
      </c>
      <c r="AX25" s="333">
        <v>1.0867929837480232</v>
      </c>
      <c r="AY25" s="333">
        <v>1.1014874077454373</v>
      </c>
      <c r="AZ25" s="333">
        <v>1.0593734679388762</v>
      </c>
      <c r="BA25" s="333">
        <v>1.0100471490300862</v>
      </c>
      <c r="BB25" s="333">
        <v>0.98274713416890402</v>
      </c>
      <c r="BC25" s="333">
        <v>0.92463237303759682</v>
      </c>
      <c r="BD25" s="333">
        <v>0.97179727612868161</v>
      </c>
      <c r="BE25" s="333">
        <v>1.0056629194418132</v>
      </c>
      <c r="BF25" s="333">
        <v>1.1116589720568537</v>
      </c>
      <c r="BG25" s="333">
        <v>1.0372380970944481</v>
      </c>
      <c r="BH25" s="333">
        <v>1.0028891557453936</v>
      </c>
      <c r="BI25" s="333">
        <v>0.92848360842927902</v>
      </c>
      <c r="BJ25" s="333">
        <v>0.99113756109308482</v>
      </c>
      <c r="BK25" s="333">
        <v>1.006843336687159</v>
      </c>
      <c r="BL25" s="333">
        <v>0.96199575997042319</v>
      </c>
      <c r="BM25" s="333">
        <v>1.1081649492477537</v>
      </c>
      <c r="BN25" s="333">
        <v>1.1206000392094131</v>
      </c>
      <c r="BO25" s="333">
        <v>1.1070139817500515</v>
      </c>
      <c r="BP25" s="333">
        <v>1.0414609970436839</v>
      </c>
      <c r="BQ25" s="333">
        <v>1.015681992431118</v>
      </c>
      <c r="BR25" s="333">
        <v>1.0216162434025937</v>
      </c>
      <c r="BS25" s="333">
        <v>1.020098633061518</v>
      </c>
      <c r="BT25" s="333">
        <v>1.0382765624947787</v>
      </c>
      <c r="BU25" s="333">
        <v>1.025118065437945</v>
      </c>
      <c r="BV25" s="333">
        <v>1.0862157277351485</v>
      </c>
      <c r="BW25" s="333">
        <v>1.1341988918489032</v>
      </c>
      <c r="BX25" s="333">
        <v>1.0150592318814815</v>
      </c>
      <c r="BY25" s="333">
        <v>0.93120471859581633</v>
      </c>
      <c r="BZ25" s="333">
        <v>1.036868100213292</v>
      </c>
      <c r="CA25" s="333">
        <v>1.0386652118738</v>
      </c>
      <c r="CB25" s="333">
        <v>1.0672430491998381</v>
      </c>
      <c r="CC25" s="333">
        <v>0.97117416157260084</v>
      </c>
      <c r="CD25" s="333">
        <v>0.9746843644882216</v>
      </c>
      <c r="CE25" s="333">
        <v>0.96166619806600795</v>
      </c>
      <c r="CF25" s="333">
        <v>0.93234045401515231</v>
      </c>
      <c r="CG25" s="333">
        <v>0.99404133460836674</v>
      </c>
      <c r="CH25" s="333">
        <v>1.0120747555423415</v>
      </c>
      <c r="CI25" s="333">
        <v>1.0052269025050151</v>
      </c>
      <c r="CJ25" s="333">
        <v>0.92969401593502898</v>
      </c>
      <c r="CK25" s="333">
        <v>0.9321332325927838</v>
      </c>
      <c r="CL25" s="333">
        <v>0.96554900157801371</v>
      </c>
      <c r="CM25" s="333">
        <v>1.0069620611745196</v>
      </c>
      <c r="CN25" s="333">
        <v>0.95299194384114683</v>
      </c>
      <c r="CO25" s="333">
        <v>1.0036213314699498</v>
      </c>
      <c r="CP25" s="333">
        <v>0.97504601183926387</v>
      </c>
      <c r="CQ25" s="333">
        <v>1.0151564987207435</v>
      </c>
      <c r="CR25" s="333">
        <v>0.99578461753690373</v>
      </c>
      <c r="CS25" s="333">
        <v>0.90154592066003025</v>
      </c>
      <c r="CT25" s="333">
        <v>0.91177746658744141</v>
      </c>
      <c r="CU25" s="333">
        <v>0.965447340581855</v>
      </c>
      <c r="CV25" s="333">
        <v>1.0401509002621057</v>
      </c>
      <c r="CW25" s="333">
        <v>0.98498410914999235</v>
      </c>
      <c r="CX25" s="333">
        <v>0.98064046627135359</v>
      </c>
      <c r="CY25" s="333">
        <v>0.93594949274384986</v>
      </c>
      <c r="CZ25" s="333">
        <v>1.0208443734644688</v>
      </c>
      <c r="DA25" s="333">
        <v>0.92186519401625378</v>
      </c>
      <c r="DB25" s="333">
        <v>0.94471983262109616</v>
      </c>
      <c r="DC25" s="333">
        <v>0.89360146075079183</v>
      </c>
      <c r="DD25" s="333">
        <v>0.92852749628034814</v>
      </c>
      <c r="DE25" s="333">
        <v>0.93861432291082014</v>
      </c>
      <c r="DF25" s="333">
        <v>0.95010656320949516</v>
      </c>
      <c r="DG25" s="333">
        <v>0.97381993607562622</v>
      </c>
      <c r="DH25" s="333">
        <v>0.94727250133758523</v>
      </c>
      <c r="DI25" s="333">
        <v>0.90619198385280175</v>
      </c>
      <c r="DJ25" s="333">
        <v>0.94649519624373835</v>
      </c>
      <c r="DK25" s="333">
        <v>0.9051045121545469</v>
      </c>
      <c r="DL25" s="333">
        <v>0.89241690318245248</v>
      </c>
      <c r="DM25" s="333">
        <v>0.93561577262911333</v>
      </c>
      <c r="DN25" s="333">
        <v>0.93497131243462683</v>
      </c>
      <c r="DO25" s="333">
        <v>1.0607089815393265</v>
      </c>
      <c r="DP25" s="333">
        <v>0.96247482065421153</v>
      </c>
      <c r="DQ25" s="333">
        <v>0.9483568945828339</v>
      </c>
      <c r="DR25" s="333">
        <v>0.86899639281131602</v>
      </c>
      <c r="DS25" s="333">
        <v>0.91388492090115903</v>
      </c>
      <c r="DT25" s="333">
        <v>0.91902589937956725</v>
      </c>
      <c r="DU25" s="333">
        <v>0.88873790465081726</v>
      </c>
      <c r="DV25" s="333">
        <v>0.87477543519765755</v>
      </c>
      <c r="DW25" s="333">
        <v>0.95920361985287905</v>
      </c>
      <c r="DX25" s="333">
        <v>0.94537827761856075</v>
      </c>
      <c r="DY25" s="333">
        <v>0.91532441153574229</v>
      </c>
      <c r="DZ25" s="333">
        <v>0.85420093778163619</v>
      </c>
      <c r="EA25" s="333">
        <v>0.85434467405362491</v>
      </c>
      <c r="EB25" s="333">
        <v>0.83854805896779006</v>
      </c>
      <c r="EC25" s="333">
        <v>0.82774465705476752</v>
      </c>
      <c r="ED25" s="333">
        <v>0.90076759505869519</v>
      </c>
      <c r="EE25" s="333">
        <v>0.86650777263236511</v>
      </c>
      <c r="EF25" s="333">
        <v>0.887420762916593</v>
      </c>
      <c r="EG25" s="333">
        <v>0.91329251702766179</v>
      </c>
      <c r="EH25" s="333">
        <v>0.86561634939341725</v>
      </c>
      <c r="EI25" s="333">
        <v>0.90383893580455354</v>
      </c>
      <c r="EJ25" s="333">
        <v>0.86773560264753025</v>
      </c>
      <c r="EK25" s="333">
        <v>0.89203095201279614</v>
      </c>
      <c r="EL25" s="333">
        <v>0.96640443058213743</v>
      </c>
      <c r="EM25" s="333">
        <v>0.91490221491749435</v>
      </c>
      <c r="EN25" s="333">
        <v>0.85199587422665313</v>
      </c>
      <c r="EO25" s="333">
        <v>0.93920983622303489</v>
      </c>
      <c r="EP25" s="333">
        <v>0.92847110928287868</v>
      </c>
      <c r="EQ25" s="333">
        <v>0.88174116345701214</v>
      </c>
      <c r="ER25" s="333">
        <v>0.99268978830872978</v>
      </c>
      <c r="ES25" s="333">
        <v>1.2499762555230265</v>
      </c>
      <c r="ET25" s="333">
        <v>0.94694148392541244</v>
      </c>
      <c r="EU25" s="333">
        <v>0.99715507112581181</v>
      </c>
      <c r="EV25" s="333">
        <v>0.98678819510536731</v>
      </c>
      <c r="EW25" s="333">
        <v>1.1242657837342398</v>
      </c>
      <c r="EX25" s="333">
        <v>0.92783594880989406</v>
      </c>
      <c r="EY25" s="333">
        <v>1.2160888960508749</v>
      </c>
      <c r="EZ25" s="333">
        <v>1.3621674616244579</v>
      </c>
      <c r="FA25" s="333">
        <v>1.0120604020404016</v>
      </c>
      <c r="FB25" s="333">
        <v>0.9577310596207782</v>
      </c>
      <c r="FC25" s="333">
        <v>0.94316881770867678</v>
      </c>
      <c r="FD25" s="333">
        <v>1.2654018095802373</v>
      </c>
      <c r="FE25" s="333">
        <v>1.1328694491722222</v>
      </c>
      <c r="FF25" s="333">
        <v>1.3249939748424118</v>
      </c>
      <c r="FG25" s="333">
        <v>1.0397880732443043</v>
      </c>
      <c r="FH25" s="333">
        <v>1.0013104541150273</v>
      </c>
      <c r="FI25" s="333">
        <v>1.2214078625949658</v>
      </c>
      <c r="FJ25" s="333">
        <v>1.5838645751267655</v>
      </c>
      <c r="FK25" s="333">
        <v>1.2134636546141129</v>
      </c>
      <c r="FL25" s="333">
        <v>1.2158044872446945</v>
      </c>
      <c r="FM25" s="333">
        <v>1.1659322768791169</v>
      </c>
      <c r="FN25" s="333">
        <v>1.0353033001398682</v>
      </c>
      <c r="FO25" s="333">
        <v>1.1826650083419157</v>
      </c>
      <c r="FP25" s="333">
        <v>1.0532511104012203</v>
      </c>
      <c r="FQ25" s="333">
        <v>0.93319006060643761</v>
      </c>
      <c r="FR25" s="333">
        <v>1.0444879690323388</v>
      </c>
      <c r="FS25" s="333">
        <v>1.0943950876242159</v>
      </c>
      <c r="FT25" s="333">
        <v>1.4636789674465083</v>
      </c>
      <c r="FU25" s="333">
        <v>1.3713203572065611</v>
      </c>
      <c r="FV25" s="333">
        <v>1.2342348448131943</v>
      </c>
      <c r="FW25" s="333">
        <v>1.1596690349226044</v>
      </c>
      <c r="FX25" s="333">
        <v>1.4429152402641905</v>
      </c>
      <c r="FY25" s="333">
        <v>1.2713002014006189</v>
      </c>
      <c r="FZ25" s="333">
        <v>1.3974721658325102</v>
      </c>
      <c r="GA25" s="333">
        <v>1.5716001916555156</v>
      </c>
      <c r="GB25" s="333">
        <v>1.6740031800181856</v>
      </c>
      <c r="GC25" s="333">
        <v>1.6913495355489725</v>
      </c>
      <c r="GD25" s="333">
        <v>2.0317907847275345</v>
      </c>
      <c r="GE25" s="333">
        <v>2.0765588280086038</v>
      </c>
      <c r="GF25" s="333">
        <v>2.1441096210340849</v>
      </c>
      <c r="GG25" s="333">
        <v>2.016080747148425</v>
      </c>
      <c r="GH25" s="333">
        <v>1.6162846427015565</v>
      </c>
      <c r="GI25" s="333">
        <v>1.7089707359874871</v>
      </c>
      <c r="GJ25" s="333">
        <v>1.8020368573408996</v>
      </c>
      <c r="GK25" s="333">
        <v>1.9457652094818481</v>
      </c>
      <c r="GL25" s="333">
        <v>1.8177777971979945</v>
      </c>
      <c r="GM25" s="333">
        <v>1.9172857891245485</v>
      </c>
      <c r="GN25" s="333">
        <v>1.8830127850606455</v>
      </c>
      <c r="GO25" s="333">
        <v>1.6367696543133901</v>
      </c>
      <c r="GP25" s="333">
        <v>1.3704723942521819</v>
      </c>
      <c r="GQ25" s="333">
        <v>1.8794933665016751</v>
      </c>
      <c r="GR25" s="333">
        <v>1.8748723846872219</v>
      </c>
      <c r="GS25" s="333">
        <v>1.7760328649541972</v>
      </c>
      <c r="GT25" s="333">
        <v>1.9653975969842767</v>
      </c>
      <c r="GU25" s="333">
        <v>1.8667246831355873</v>
      </c>
      <c r="GV25" s="333">
        <v>2.0344380191388587</v>
      </c>
      <c r="GW25" s="333">
        <v>1.9087341931333099</v>
      </c>
      <c r="GX25" s="333">
        <v>2.0143282275536354</v>
      </c>
      <c r="GY25" s="333">
        <v>2.1001062962029211</v>
      </c>
      <c r="GZ25" s="333">
        <v>1.6331489016657941</v>
      </c>
      <c r="HA25" s="333">
        <v>2.1382661862347923</v>
      </c>
      <c r="HB25" s="333">
        <v>2.5386309966085632</v>
      </c>
      <c r="HC25" s="333">
        <v>2.6558788534397242</v>
      </c>
      <c r="HD25" s="333">
        <v>1.9216850818162643</v>
      </c>
      <c r="HE25" s="333">
        <v>1.3297425233623164</v>
      </c>
      <c r="HF25" s="333">
        <v>1.5947644564142525</v>
      </c>
      <c r="HG25" s="333">
        <v>1.6589867089725827</v>
      </c>
      <c r="HH25" s="333">
        <v>1.7668602302946348</v>
      </c>
      <c r="HI25" s="333">
        <v>1.7034639531513456</v>
      </c>
      <c r="HJ25" s="333">
        <v>2.1392264445926439</v>
      </c>
      <c r="HK25" s="333">
        <v>2.1817349762431686</v>
      </c>
      <c r="HL25" s="333">
        <v>2.2193187026960848</v>
      </c>
      <c r="HM25" s="333">
        <v>1.7910094718792631</v>
      </c>
      <c r="HN25" s="333">
        <v>2.1653756009956795</v>
      </c>
      <c r="HO25" s="333">
        <v>1.8787362119953219</v>
      </c>
      <c r="HP25" s="333">
        <v>2.1252871074364235</v>
      </c>
      <c r="HQ25" s="333">
        <v>2.2563301193730938</v>
      </c>
      <c r="HR25" s="333">
        <v>1.9021947426532129</v>
      </c>
      <c r="HS25" s="333">
        <v>1.735193940876198</v>
      </c>
      <c r="HT25" s="333">
        <v>1.7549979517333238</v>
      </c>
      <c r="HU25" s="333">
        <v>1.9755545203270788</v>
      </c>
      <c r="HV25" s="333">
        <v>1.7183390958491174</v>
      </c>
      <c r="HW25" s="333">
        <v>1.5199341687202723</v>
      </c>
      <c r="HX25" s="333">
        <v>1.6013755602755839</v>
      </c>
      <c r="HY25" s="333">
        <v>1.8447587880043923</v>
      </c>
      <c r="HZ25" s="333">
        <v>1.5372354842559797</v>
      </c>
      <c r="IA25" s="333">
        <v>1.7044764635334373</v>
      </c>
      <c r="IB25" s="333">
        <v>1.6132243351682352</v>
      </c>
      <c r="IC25" s="333">
        <v>1.8035317904843224</v>
      </c>
      <c r="ID25" s="333">
        <v>1.9711297209136256</v>
      </c>
      <c r="IE25" s="333">
        <v>2.2106207812721186</v>
      </c>
      <c r="IF25" s="333">
        <v>2.0939064997564305</v>
      </c>
      <c r="IG25" s="333">
        <v>2.1377026060561648</v>
      </c>
      <c r="IH25" s="333">
        <v>2.0092071087466121</v>
      </c>
      <c r="II25" s="333">
        <v>2.1809357066056005</v>
      </c>
      <c r="IJ25" s="333">
        <v>1.4828850381449901</v>
      </c>
      <c r="IK25" s="333">
        <v>1.3360503693953487</v>
      </c>
      <c r="IL25" s="333">
        <v>1.2516488898095821</v>
      </c>
      <c r="IM25" s="333">
        <v>1.2419908008352776</v>
      </c>
      <c r="IN25" s="333">
        <v>1.2906059986153902</v>
      </c>
      <c r="IO25" s="333">
        <v>1.2679015655411499</v>
      </c>
      <c r="IP25" s="333">
        <v>1.5098106132266811</v>
      </c>
      <c r="IQ25" s="333">
        <v>1.669440004573937</v>
      </c>
      <c r="IR25" s="333">
        <v>1.4424797406082588</v>
      </c>
      <c r="IS25" s="333">
        <v>1.3869367438930262</v>
      </c>
      <c r="IT25" s="333">
        <v>1.632323719615262</v>
      </c>
      <c r="IU25" s="333">
        <v>1.6344120768009749</v>
      </c>
      <c r="IV25" s="333">
        <v>1.9845143355247463</v>
      </c>
      <c r="IW25" s="333">
        <v>1.3525537763326601</v>
      </c>
      <c r="IX25" s="333">
        <v>1.0693358938825903</v>
      </c>
      <c r="IY25" s="333">
        <v>1.2195396343895617</v>
      </c>
      <c r="IZ25" s="333">
        <v>1.4186060399491285</v>
      </c>
      <c r="JA25" s="333">
        <v>1.462456747256994</v>
      </c>
      <c r="JB25" s="333">
        <v>1.5189154162406131</v>
      </c>
      <c r="JC25" s="333">
        <v>1.9160662672560231</v>
      </c>
      <c r="JD25" s="333">
        <v>1.383182613063848</v>
      </c>
      <c r="JE25" s="333">
        <v>1.0666693417837525</v>
      </c>
      <c r="JF25" s="333">
        <v>1.3636709200077091</v>
      </c>
      <c r="JG25" s="333">
        <v>1.6694858394479879</v>
      </c>
      <c r="JH25" s="333">
        <v>1.3056815825381329</v>
      </c>
      <c r="JI25" s="333">
        <v>1.2384354639231816</v>
      </c>
      <c r="JJ25" s="333">
        <v>1.0670981039377647</v>
      </c>
      <c r="JK25" s="333">
        <v>1.091269184910366</v>
      </c>
      <c r="JL25" s="333">
        <v>1.0936674696091873</v>
      </c>
      <c r="JM25" s="333">
        <v>1.3442947272498962</v>
      </c>
      <c r="JN25" s="333">
        <v>1.6269070386793467</v>
      </c>
      <c r="JO25" s="333">
        <v>1.729214554439142</v>
      </c>
      <c r="JP25" s="333">
        <v>1.2619228441882602</v>
      </c>
      <c r="JQ25" s="333">
        <v>1.1988335022552579</v>
      </c>
      <c r="JR25" s="333">
        <v>1.2589413876533728</v>
      </c>
      <c r="JS25" s="333">
        <v>1.1403052206039941</v>
      </c>
      <c r="JT25" s="333">
        <v>1.3071520878599343</v>
      </c>
      <c r="JU25" s="333">
        <v>1.3650850573103399</v>
      </c>
      <c r="JV25" s="333">
        <v>1.1794502113327523</v>
      </c>
      <c r="JW25" s="333">
        <v>1.3593942011133864</v>
      </c>
      <c r="JX25" s="333">
        <v>1.6943915322932599</v>
      </c>
      <c r="JY25" s="333">
        <v>0.93942031421832772</v>
      </c>
      <c r="JZ25" s="333">
        <v>0.95570587227066639</v>
      </c>
      <c r="KA25" s="333">
        <v>0.89644122449351693</v>
      </c>
      <c r="KB25" s="333">
        <v>0.96411900116688443</v>
      </c>
      <c r="KC25" s="333">
        <v>1.1962276638833695</v>
      </c>
      <c r="KD25" s="333">
        <v>0.89175008156492852</v>
      </c>
      <c r="KE25" s="333">
        <v>0.88377658792237701</v>
      </c>
      <c r="KF25" s="333">
        <v>0.9741237443545453</v>
      </c>
      <c r="KG25" s="333">
        <v>0.91393117514923827</v>
      </c>
      <c r="KH25" s="333">
        <v>0.89161623193801409</v>
      </c>
      <c r="KI25" s="333">
        <v>0.93894358831830749</v>
      </c>
      <c r="KJ25" s="333">
        <v>1.0122169173360147</v>
      </c>
      <c r="KK25" s="333">
        <v>0.95846859452308575</v>
      </c>
      <c r="KL25" s="333">
        <v>0.92278551923622687</v>
      </c>
      <c r="KM25" s="333">
        <v>0.93338396954954228</v>
      </c>
      <c r="KN25" s="333">
        <v>0.94718126786602819</v>
      </c>
      <c r="KO25" s="333">
        <v>0.89389714078692484</v>
      </c>
      <c r="KP25" s="333">
        <v>0.9700593565745802</v>
      </c>
      <c r="KQ25" s="333">
        <v>0.9158071524582414</v>
      </c>
      <c r="KR25" s="333">
        <v>0.91504720584251442</v>
      </c>
      <c r="KS25" s="333">
        <v>0.91579294121577426</v>
      </c>
      <c r="KT25" s="333">
        <v>0.93455914402875029</v>
      </c>
      <c r="KU25" s="333">
        <v>0.92734161412619232</v>
      </c>
      <c r="KV25" s="333">
        <v>0.86873323466821006</v>
      </c>
      <c r="KW25" s="333">
        <v>0.94413776468978139</v>
      </c>
      <c r="KX25" s="333">
        <v>0.93011603508342622</v>
      </c>
      <c r="KY25" s="333">
        <v>0.90992995629704299</v>
      </c>
      <c r="KZ25" s="333">
        <v>0.869900163059665</v>
      </c>
      <c r="LA25" s="333">
        <v>0.94199136857067123</v>
      </c>
      <c r="LB25" s="333">
        <v>0.9032816386286544</v>
      </c>
      <c r="LC25" s="333">
        <v>0.84873162769643762</v>
      </c>
      <c r="LD25" s="333">
        <v>0.91017491220960012</v>
      </c>
      <c r="LE25" s="333">
        <v>0.88378966008090187</v>
      </c>
      <c r="LF25" s="333">
        <v>0.88118494075069198</v>
      </c>
      <c r="LG25" s="333">
        <v>0.92032821392677311</v>
      </c>
      <c r="LH25" s="333">
        <v>0.8602865279900872</v>
      </c>
      <c r="LI25" s="333">
        <v>0.99904880650356509</v>
      </c>
      <c r="LJ25" s="333">
        <v>0.98561457651347739</v>
      </c>
      <c r="LK25" s="333">
        <v>0.90287469257032016</v>
      </c>
      <c r="LL25" s="333">
        <v>0.86702002842811698</v>
      </c>
      <c r="LM25" s="333">
        <v>1.0266417715445402</v>
      </c>
      <c r="LN25" s="333">
        <v>1.0460719546191408</v>
      </c>
      <c r="LO25" s="333">
        <v>0.9523037406255902</v>
      </c>
      <c r="LP25" s="333">
        <v>0.86777583393559099</v>
      </c>
      <c r="LQ25" s="333">
        <v>0.94626312817007441</v>
      </c>
      <c r="LR25" s="333">
        <v>0.93892994155504239</v>
      </c>
      <c r="LS25" s="333">
        <v>0.88194147723475314</v>
      </c>
      <c r="LT25" s="333">
        <v>0.89262876911625988</v>
      </c>
      <c r="LU25" s="333">
        <v>0.95824232711225887</v>
      </c>
      <c r="LV25" s="333">
        <v>0.8806396375050598</v>
      </c>
      <c r="LW25" s="333">
        <v>0.94723566198185249</v>
      </c>
      <c r="LX25" s="333">
        <v>0.86479088028179552</v>
      </c>
      <c r="LY25" s="333">
        <v>1.0332248939238735</v>
      </c>
      <c r="LZ25" s="333">
        <v>0.93615901724559136</v>
      </c>
      <c r="MA25" s="333">
        <v>0.93549509336613723</v>
      </c>
      <c r="MB25" s="333">
        <v>1.0384494469218732</v>
      </c>
      <c r="MC25" s="333">
        <v>0.973575653833197</v>
      </c>
      <c r="MD25" s="333">
        <v>1.0137108351357351</v>
      </c>
      <c r="ME25" s="333">
        <v>1.0737537377602777</v>
      </c>
      <c r="MF25" s="333">
        <v>1.0200547705786018</v>
      </c>
      <c r="MG25" s="333">
        <v>1.0401708762939903</v>
      </c>
      <c r="MH25" s="333">
        <v>1.0422063045567935</v>
      </c>
      <c r="MI25" s="333">
        <v>0.97015135550676723</v>
      </c>
      <c r="MJ25" s="333">
        <v>0.99503779351395361</v>
      </c>
      <c r="MK25" s="333">
        <v>0.96491472618252172</v>
      </c>
      <c r="ML25" s="333">
        <v>1.0481481780818256</v>
      </c>
      <c r="MM25" s="333">
        <v>1.1064356114351468</v>
      </c>
      <c r="MN25" s="333">
        <v>1.0130879475050831</v>
      </c>
      <c r="MO25" s="333">
        <v>0.97581345751554716</v>
      </c>
      <c r="MP25" s="333">
        <v>1.1371503469463149</v>
      </c>
      <c r="MQ25" s="333">
        <v>1.1176955436085925</v>
      </c>
      <c r="MR25" s="333">
        <v>1.0190464214147812</v>
      </c>
      <c r="MS25" s="333">
        <v>0.98669732774751828</v>
      </c>
      <c r="MT25" s="333">
        <v>1.1129501296266788</v>
      </c>
      <c r="MU25" s="333">
        <v>1.1483408980142011</v>
      </c>
      <c r="MV25" s="333">
        <v>1.1429503048350289</v>
      </c>
      <c r="MW25" s="333">
        <v>1.2122339884177551</v>
      </c>
      <c r="MX25" s="333">
        <v>1.207367645694386</v>
      </c>
      <c r="MY25" s="333">
        <v>1.1428846891053557</v>
      </c>
      <c r="MZ25" s="333">
        <v>1.1355203793428952</v>
      </c>
      <c r="NA25" s="333">
        <v>1.1836543965231785</v>
      </c>
      <c r="NB25" s="333">
        <v>1.181021256353016</v>
      </c>
      <c r="NC25" s="333">
        <v>1.0596795856757844</v>
      </c>
      <c r="ND25" s="333">
        <v>1.0897010334877009</v>
      </c>
      <c r="NE25" s="333">
        <v>1.0950150830393219</v>
      </c>
      <c r="NF25" s="333">
        <v>1.0937305710028056</v>
      </c>
      <c r="NG25" s="333">
        <v>1.1143121027907432</v>
      </c>
      <c r="NH25" s="333">
        <v>1.0080742109329992</v>
      </c>
      <c r="NI25" s="333">
        <v>1.0899606779282593</v>
      </c>
      <c r="NJ25" s="333">
        <v>0.99618624708172132</v>
      </c>
    </row>
    <row r="26" spans="4:374" x14ac:dyDescent="0.25">
      <c r="I26" s="322" t="s">
        <v>202</v>
      </c>
      <c r="J26" s="333">
        <v>0.93596742549612011</v>
      </c>
      <c r="K26" s="333">
        <v>0.96024930778565698</v>
      </c>
      <c r="L26" s="333">
        <v>1.0243499667837783</v>
      </c>
      <c r="M26" s="333">
        <v>0.95824857870327429</v>
      </c>
      <c r="N26" s="333">
        <v>0.92926241305025825</v>
      </c>
      <c r="O26" s="333">
        <v>1.0694695426459002</v>
      </c>
      <c r="P26" s="333">
        <v>0.93221597314015681</v>
      </c>
      <c r="Q26" s="333">
        <v>0.84594445780860317</v>
      </c>
      <c r="R26" s="333">
        <v>0.88949769277905055</v>
      </c>
      <c r="S26" s="333">
        <v>0.97302594274786225</v>
      </c>
      <c r="T26" s="333">
        <v>1.0606000714844008</v>
      </c>
      <c r="U26" s="333">
        <v>0.96700478099068288</v>
      </c>
      <c r="V26" s="333">
        <v>1.0126401533914842</v>
      </c>
      <c r="W26" s="333">
        <v>0.97645299188361101</v>
      </c>
      <c r="X26" s="333">
        <v>0.96094887299206688</v>
      </c>
      <c r="Y26" s="333">
        <v>1.0398918885216977</v>
      </c>
      <c r="Z26" s="333">
        <v>1.0299734138668499</v>
      </c>
      <c r="AA26" s="333">
        <v>0.94649101468083763</v>
      </c>
      <c r="AB26" s="333">
        <v>0.92118886679141987</v>
      </c>
      <c r="AC26" s="333">
        <v>1.085413852889711</v>
      </c>
      <c r="AD26" s="333">
        <v>1.2523296293944413</v>
      </c>
      <c r="AE26" s="333">
        <v>1.0131176911652757</v>
      </c>
      <c r="AF26" s="333">
        <v>0.85966730102197453</v>
      </c>
      <c r="AG26" s="333">
        <v>0.94029463466140162</v>
      </c>
      <c r="AH26" s="333">
        <v>0.97860677837627963</v>
      </c>
      <c r="AI26" s="333">
        <v>0.99349527776679525</v>
      </c>
      <c r="AJ26" s="333">
        <v>0.90442912421521471</v>
      </c>
      <c r="AK26" s="333">
        <v>0.99238847010139375</v>
      </c>
      <c r="AL26" s="333">
        <v>0.89804841405511948</v>
      </c>
      <c r="AM26" s="333">
        <v>1.174822868566741</v>
      </c>
      <c r="AN26" s="333">
        <v>1.1823817264210279</v>
      </c>
      <c r="AO26" s="333">
        <v>1.1315223585433869</v>
      </c>
      <c r="AP26" s="333">
        <v>1.0511336810427674</v>
      </c>
      <c r="AQ26" s="333">
        <v>0.93582406932590811</v>
      </c>
      <c r="AR26" s="333">
        <v>0.92129688465091053</v>
      </c>
      <c r="AS26" s="333">
        <v>0.82638859469353199</v>
      </c>
      <c r="AT26" s="333">
        <v>0.92829318912279035</v>
      </c>
      <c r="AU26" s="333">
        <v>0.9063684771190762</v>
      </c>
      <c r="AV26" s="333">
        <v>0.90827164340583388</v>
      </c>
      <c r="AW26" s="333">
        <v>1.0499844498923814</v>
      </c>
      <c r="AX26" s="333">
        <v>0.96416917564468929</v>
      </c>
      <c r="AY26" s="333">
        <v>0.95810131372047036</v>
      </c>
      <c r="AZ26" s="333">
        <v>0.96252430068423844</v>
      </c>
      <c r="BA26" s="333">
        <v>0.91218419840898302</v>
      </c>
      <c r="BB26" s="333">
        <v>0.90548585198404197</v>
      </c>
      <c r="BC26" s="333">
        <v>0.87456277807568383</v>
      </c>
      <c r="BD26" s="333">
        <v>0.9146216867453747</v>
      </c>
      <c r="BE26" s="333">
        <v>0.88873955891778356</v>
      </c>
      <c r="BF26" s="333">
        <v>1.0078966750699236</v>
      </c>
      <c r="BG26" s="333">
        <v>0.9796092666192594</v>
      </c>
      <c r="BH26" s="333">
        <v>0.99746195875099919</v>
      </c>
      <c r="BI26" s="333">
        <v>0.82036125528561776</v>
      </c>
      <c r="BJ26" s="333">
        <v>0.86955265220082734</v>
      </c>
      <c r="BK26" s="333">
        <v>0.85888160354669407</v>
      </c>
      <c r="BL26" s="333">
        <v>0.92670882250665776</v>
      </c>
      <c r="BM26" s="333">
        <v>1.0008066149172412</v>
      </c>
      <c r="BN26" s="333">
        <v>0.98987772746165137</v>
      </c>
      <c r="BO26" s="333">
        <v>0.9726494304210862</v>
      </c>
      <c r="BP26" s="333">
        <v>0.96381864328589761</v>
      </c>
      <c r="BQ26" s="333">
        <v>0.94043073392964172</v>
      </c>
      <c r="BR26" s="333">
        <v>0.9805080016035187</v>
      </c>
      <c r="BS26" s="333">
        <v>0.89766904941761805</v>
      </c>
      <c r="BT26" s="333">
        <v>0.9312131920925184</v>
      </c>
      <c r="BU26" s="333">
        <v>0.94299903762873405</v>
      </c>
      <c r="BV26" s="333">
        <v>0.98324034441488972</v>
      </c>
      <c r="BW26" s="333">
        <v>0.97718857422746641</v>
      </c>
      <c r="BX26" s="333">
        <v>0.91173609151846868</v>
      </c>
      <c r="BY26" s="333">
        <v>0.85718088247829216</v>
      </c>
      <c r="BZ26" s="333">
        <v>0.90166630525123359</v>
      </c>
      <c r="CA26" s="333">
        <v>0.87657927316731199</v>
      </c>
      <c r="CB26" s="333">
        <v>0.9526220214728669</v>
      </c>
      <c r="CC26" s="333">
        <v>0.90276547405403118</v>
      </c>
      <c r="CD26" s="333">
        <v>0.81920082814552064</v>
      </c>
      <c r="CE26" s="333">
        <v>0.90356143154067026</v>
      </c>
      <c r="CF26" s="333">
        <v>0.9079006472319664</v>
      </c>
      <c r="CG26" s="333">
        <v>0.90587954346597888</v>
      </c>
      <c r="CH26" s="333">
        <v>0.84997886956600721</v>
      </c>
      <c r="CI26" s="333">
        <v>0.88442670928992451</v>
      </c>
      <c r="CJ26" s="333">
        <v>0.85264105803942991</v>
      </c>
      <c r="CK26" s="333">
        <v>0.82524192328713852</v>
      </c>
      <c r="CL26" s="333">
        <v>0.88770439382291555</v>
      </c>
      <c r="CM26" s="333">
        <v>0.94128703146456127</v>
      </c>
      <c r="CN26" s="333">
        <v>0.84295132500692493</v>
      </c>
      <c r="CO26" s="333">
        <v>0.8703472127439309</v>
      </c>
      <c r="CP26" s="333">
        <v>0.85777028900366692</v>
      </c>
      <c r="CQ26" s="333">
        <v>0.9747394272376142</v>
      </c>
      <c r="CR26" s="333">
        <v>0.87734179896361442</v>
      </c>
      <c r="CS26" s="333">
        <v>0.78980762957758144</v>
      </c>
      <c r="CT26" s="333">
        <v>0.84527958643365109</v>
      </c>
      <c r="CU26" s="333">
        <v>0.82924914301243147</v>
      </c>
      <c r="CV26" s="333">
        <v>0.87873512680478494</v>
      </c>
      <c r="CW26" s="333">
        <v>0.8832776862189734</v>
      </c>
      <c r="CX26" s="333">
        <v>0.85705396165080849</v>
      </c>
      <c r="CY26" s="333">
        <v>0.83064069380024508</v>
      </c>
      <c r="CZ26" s="333">
        <v>0.87315765296552261</v>
      </c>
      <c r="DA26" s="333">
        <v>0.85684858077803883</v>
      </c>
      <c r="DB26" s="333">
        <v>0.77708469102784894</v>
      </c>
      <c r="DC26" s="333">
        <v>0.83279995651535221</v>
      </c>
      <c r="DD26" s="333">
        <v>0.9004124299537718</v>
      </c>
      <c r="DE26" s="333">
        <v>0.79899791106619389</v>
      </c>
      <c r="DF26" s="333">
        <v>0.84973200520479397</v>
      </c>
      <c r="DG26" s="333">
        <v>0.80438104935363852</v>
      </c>
      <c r="DH26" s="333">
        <v>0.82818973886575953</v>
      </c>
      <c r="DI26" s="333">
        <v>0.82821614395839649</v>
      </c>
      <c r="DJ26" s="333">
        <v>0.86098719792438572</v>
      </c>
      <c r="DK26" s="333">
        <v>0.76996666473141773</v>
      </c>
      <c r="DL26" s="333">
        <v>0.77338946458870017</v>
      </c>
      <c r="DM26" s="333">
        <v>0.83331264060214139</v>
      </c>
      <c r="DN26" s="333">
        <v>0.861375343620711</v>
      </c>
      <c r="DO26" s="333">
        <v>0.96874394758463267</v>
      </c>
      <c r="DP26" s="333">
        <v>0.83688706002118707</v>
      </c>
      <c r="DQ26" s="333">
        <v>0.80891882689561156</v>
      </c>
      <c r="DR26" s="333">
        <v>0.77505142305577102</v>
      </c>
      <c r="DS26" s="333">
        <v>0.81625184984630494</v>
      </c>
      <c r="DT26" s="333">
        <v>0.77507060958565377</v>
      </c>
      <c r="DU26" s="333">
        <v>0.82929873533810594</v>
      </c>
      <c r="DV26" s="333">
        <v>0.78946982481656847</v>
      </c>
      <c r="DW26" s="333">
        <v>0.85833114088409679</v>
      </c>
      <c r="DX26" s="333">
        <v>0.8048432495133806</v>
      </c>
      <c r="DY26" s="333">
        <v>0.84064373509377821</v>
      </c>
      <c r="DZ26" s="333">
        <v>0.77975571797347953</v>
      </c>
      <c r="EA26" s="333">
        <v>0.73373493399397571</v>
      </c>
      <c r="EB26" s="333">
        <v>0.72247093691605691</v>
      </c>
      <c r="EC26" s="333">
        <v>0.79276803116719419</v>
      </c>
      <c r="ED26" s="333">
        <v>0.82090414577340132</v>
      </c>
      <c r="EE26" s="333">
        <v>0.72343977847109775</v>
      </c>
      <c r="EF26" s="333">
        <v>0.71124878196657582</v>
      </c>
      <c r="EG26" s="333">
        <v>0.76948678207402588</v>
      </c>
      <c r="EH26" s="333">
        <v>0.78181938922720939</v>
      </c>
      <c r="EI26" s="333">
        <v>0.76316995197120019</v>
      </c>
      <c r="EJ26" s="333">
        <v>0.75711203012897155</v>
      </c>
      <c r="EK26" s="333">
        <v>0.78502343529031715</v>
      </c>
      <c r="EL26" s="333">
        <v>0.84742502657972885</v>
      </c>
      <c r="EM26" s="333">
        <v>0.83083047488964923</v>
      </c>
      <c r="EN26" s="333">
        <v>0.75109851071827005</v>
      </c>
      <c r="EO26" s="333">
        <v>0.85265627293757262</v>
      </c>
      <c r="EP26" s="333">
        <v>0.84041311275265151</v>
      </c>
      <c r="EQ26" s="333">
        <v>0.80156547152110846</v>
      </c>
      <c r="ER26" s="333">
        <v>0.90293193500697844</v>
      </c>
      <c r="ES26" s="333">
        <v>1.0770109904091056</v>
      </c>
      <c r="ET26" s="333">
        <v>0.89419127539431809</v>
      </c>
      <c r="EU26" s="333">
        <v>0.90124772288653909</v>
      </c>
      <c r="EV26" s="333">
        <v>0.88761439112949692</v>
      </c>
      <c r="EW26" s="333">
        <v>1.0130949962615219</v>
      </c>
      <c r="EX26" s="333">
        <v>0.87671005031759852</v>
      </c>
      <c r="EY26" s="333">
        <v>1.1266449942219141</v>
      </c>
      <c r="EZ26" s="333">
        <v>1.1888611557289139</v>
      </c>
      <c r="FA26" s="333">
        <v>0.87453258182586757</v>
      </c>
      <c r="FB26" s="333">
        <v>0.83944936797167347</v>
      </c>
      <c r="FC26" s="333">
        <v>0.88834886358631215</v>
      </c>
      <c r="FD26" s="333">
        <v>1.136944268352684</v>
      </c>
      <c r="FE26" s="333">
        <v>1.056035869532572</v>
      </c>
      <c r="FF26" s="333">
        <v>1.1203493508188769</v>
      </c>
      <c r="FG26" s="333">
        <v>0.89247811511114528</v>
      </c>
      <c r="FH26" s="333">
        <v>0.90365749120246108</v>
      </c>
      <c r="FI26" s="333">
        <v>1.1245990131471044</v>
      </c>
      <c r="FJ26" s="333">
        <v>1.4053102239163537</v>
      </c>
      <c r="FK26" s="333">
        <v>1.1018481340547202</v>
      </c>
      <c r="FL26" s="333">
        <v>1.1318795340090111</v>
      </c>
      <c r="FM26" s="333">
        <v>1.0323170920745264</v>
      </c>
      <c r="FN26" s="333">
        <v>1.0085548112239164</v>
      </c>
      <c r="FO26" s="333">
        <v>1.0433463162291827</v>
      </c>
      <c r="FP26" s="333">
        <v>0.96571651337615438</v>
      </c>
      <c r="FQ26" s="333">
        <v>0.85771071106790819</v>
      </c>
      <c r="FR26" s="333">
        <v>0.94648479819528508</v>
      </c>
      <c r="FS26" s="333">
        <v>1.0154707180487887</v>
      </c>
      <c r="FT26" s="333">
        <v>1.2415565073015371</v>
      </c>
      <c r="FU26" s="333">
        <v>1.1648961588464799</v>
      </c>
      <c r="FV26" s="333">
        <v>1.1143256022090988</v>
      </c>
      <c r="FW26" s="333">
        <v>1.0357436824568664</v>
      </c>
      <c r="FX26" s="333">
        <v>1.2883173455858117</v>
      </c>
      <c r="FY26" s="333">
        <v>1.2095020168653576</v>
      </c>
      <c r="FZ26" s="333">
        <v>1.2144896063693478</v>
      </c>
      <c r="GA26" s="333">
        <v>1.4954056015884525</v>
      </c>
      <c r="GB26" s="333">
        <v>1.4832111662262213</v>
      </c>
      <c r="GC26" s="333">
        <v>1.5238105818845216</v>
      </c>
      <c r="GD26" s="333">
        <v>1.8467661997311715</v>
      </c>
      <c r="GE26" s="333">
        <v>1.8538668061963517</v>
      </c>
      <c r="GF26" s="333">
        <v>1.9149941653243971</v>
      </c>
      <c r="GG26" s="333">
        <v>1.8005872135132497</v>
      </c>
      <c r="GH26" s="333">
        <v>1.4067438999116162</v>
      </c>
      <c r="GI26" s="333">
        <v>1.5909743749834777</v>
      </c>
      <c r="GJ26" s="333">
        <v>1.6820818440093996</v>
      </c>
      <c r="GK26" s="333">
        <v>1.8283275977811249</v>
      </c>
      <c r="GL26" s="333">
        <v>1.70544341334901</v>
      </c>
      <c r="GM26" s="333">
        <v>1.8536486546110835</v>
      </c>
      <c r="GN26" s="333">
        <v>1.7376708020430263</v>
      </c>
      <c r="GO26" s="333">
        <v>1.433593058342949</v>
      </c>
      <c r="GP26" s="333">
        <v>1.2402531941768773</v>
      </c>
      <c r="GQ26" s="333">
        <v>1.6488134344149228</v>
      </c>
      <c r="GR26" s="333">
        <v>1.7614021498292445</v>
      </c>
      <c r="GS26" s="333">
        <v>1.5520532844583339</v>
      </c>
      <c r="GT26" s="333">
        <v>1.8497238535016964</v>
      </c>
      <c r="GU26" s="333">
        <v>1.7536301086116348</v>
      </c>
      <c r="GV26" s="333">
        <v>1.9014098786874212</v>
      </c>
      <c r="GW26" s="333">
        <v>1.7514105039642716</v>
      </c>
      <c r="GX26" s="333">
        <v>1.8398527336826904</v>
      </c>
      <c r="GY26" s="333">
        <v>1.8253406232072555</v>
      </c>
      <c r="GZ26" s="333">
        <v>1.5452124502744844</v>
      </c>
      <c r="HA26" s="333">
        <v>2.0282883075975113</v>
      </c>
      <c r="HB26" s="333">
        <v>2.3230227376544197</v>
      </c>
      <c r="HC26" s="333">
        <v>2.3378314302093122</v>
      </c>
      <c r="HD26" s="333">
        <v>1.6695692872979031</v>
      </c>
      <c r="HE26" s="333">
        <v>1.178742141610496</v>
      </c>
      <c r="HF26" s="333">
        <v>1.4148309203653464</v>
      </c>
      <c r="HG26" s="333">
        <v>1.499722066611471</v>
      </c>
      <c r="HH26" s="333">
        <v>1.573546969306554</v>
      </c>
      <c r="HI26" s="333">
        <v>1.6260900813397572</v>
      </c>
      <c r="HJ26" s="333">
        <v>1.8688467641567388</v>
      </c>
      <c r="HK26" s="333">
        <v>1.8953057088848029</v>
      </c>
      <c r="HL26" s="333">
        <v>1.9917949267297128</v>
      </c>
      <c r="HM26" s="333">
        <v>1.6022071514784384</v>
      </c>
      <c r="HN26" s="333">
        <v>1.8811323140039828</v>
      </c>
      <c r="HO26" s="333">
        <v>1.8317734850586196</v>
      </c>
      <c r="HP26" s="333">
        <v>1.9332296223751495</v>
      </c>
      <c r="HQ26" s="333">
        <v>1.9671759604982129</v>
      </c>
      <c r="HR26" s="333">
        <v>1.6920483679944827</v>
      </c>
      <c r="HS26" s="333">
        <v>1.5201857235521488</v>
      </c>
      <c r="HT26" s="333">
        <v>1.5786308506891411</v>
      </c>
      <c r="HU26" s="333">
        <v>1.8245592768087089</v>
      </c>
      <c r="HV26" s="333">
        <v>1.59323172893087</v>
      </c>
      <c r="HW26" s="333">
        <v>1.3368519419839719</v>
      </c>
      <c r="HX26" s="333">
        <v>1.4705240534836213</v>
      </c>
      <c r="HY26" s="333">
        <v>1.8217265474074351</v>
      </c>
      <c r="HZ26" s="333">
        <v>1.441472290396794</v>
      </c>
      <c r="IA26" s="333">
        <v>1.6429963664636196</v>
      </c>
      <c r="IB26" s="333">
        <v>1.5927976552126155</v>
      </c>
      <c r="IC26" s="333">
        <v>1.6430152317178612</v>
      </c>
      <c r="ID26" s="333">
        <v>1.9136764794575127</v>
      </c>
      <c r="IE26" s="333">
        <v>1.9375999137204003</v>
      </c>
      <c r="IF26" s="333">
        <v>1.8298110343866776</v>
      </c>
      <c r="IG26" s="333">
        <v>2.0029298237234889</v>
      </c>
      <c r="IH26" s="333">
        <v>1.9775227711718528</v>
      </c>
      <c r="II26" s="333">
        <v>1.8523637573419556</v>
      </c>
      <c r="IJ26" s="333">
        <v>1.299286034520311</v>
      </c>
      <c r="IK26" s="333">
        <v>1.1993154236201296</v>
      </c>
      <c r="IL26" s="333">
        <v>1.1237415137179845</v>
      </c>
      <c r="IM26" s="333">
        <v>1.0395560128621033</v>
      </c>
      <c r="IN26" s="333">
        <v>1.1366467674513232</v>
      </c>
      <c r="IO26" s="333">
        <v>1.2126901807810104</v>
      </c>
      <c r="IP26" s="333">
        <v>1.2733791452577548</v>
      </c>
      <c r="IQ26" s="333">
        <v>1.553983840149689</v>
      </c>
      <c r="IR26" s="333">
        <v>1.3255412498958403</v>
      </c>
      <c r="IS26" s="333">
        <v>1.2953018454917702</v>
      </c>
      <c r="IT26" s="333">
        <v>1.4862146433855332</v>
      </c>
      <c r="IU26" s="333">
        <v>1.4515679314837431</v>
      </c>
      <c r="IV26" s="333">
        <v>1.7366454888854885</v>
      </c>
      <c r="IW26" s="333">
        <v>1.1685042071085956</v>
      </c>
      <c r="IX26" s="333">
        <v>0.96365159889474172</v>
      </c>
      <c r="IY26" s="333">
        <v>1.1424836374960796</v>
      </c>
      <c r="IZ26" s="333">
        <v>1.3128842468579065</v>
      </c>
      <c r="JA26" s="333">
        <v>1.2802241891235373</v>
      </c>
      <c r="JB26" s="333">
        <v>1.2942882465517711</v>
      </c>
      <c r="JC26" s="333">
        <v>1.7031042434222019</v>
      </c>
      <c r="JD26" s="333">
        <v>1.2531017698940428</v>
      </c>
      <c r="JE26" s="333">
        <v>1.0254333863435017</v>
      </c>
      <c r="JF26" s="333">
        <v>1.3035904708714048</v>
      </c>
      <c r="JG26" s="333">
        <v>1.4392172680141913</v>
      </c>
      <c r="JH26" s="333">
        <v>1.1855113771328389</v>
      </c>
      <c r="JI26" s="333">
        <v>1.0665456845082992</v>
      </c>
      <c r="JJ26" s="333">
        <v>0.95639202037918092</v>
      </c>
      <c r="JK26" s="333">
        <v>0.91467366379461024</v>
      </c>
      <c r="JL26" s="333">
        <v>0.9933755901121486</v>
      </c>
      <c r="JM26" s="333">
        <v>1.1601861156172619</v>
      </c>
      <c r="JN26" s="333">
        <v>1.5144221132939628</v>
      </c>
      <c r="JO26" s="333">
        <v>1.6044536519906829</v>
      </c>
      <c r="JP26" s="333">
        <v>1.1319912653854372</v>
      </c>
      <c r="JQ26" s="333">
        <v>1.0775701565403517</v>
      </c>
      <c r="JR26" s="333">
        <v>1.0979536386129587</v>
      </c>
      <c r="JS26" s="333">
        <v>1.1017487084795372</v>
      </c>
      <c r="JT26" s="333">
        <v>1.2477901951827275</v>
      </c>
      <c r="JU26" s="333">
        <v>1.2405428793609401</v>
      </c>
      <c r="JV26" s="333">
        <v>1.0710529819465009</v>
      </c>
      <c r="JW26" s="333">
        <v>1.2741839323230997</v>
      </c>
      <c r="JX26" s="333">
        <v>1.4752351886662043</v>
      </c>
      <c r="JY26" s="333">
        <v>0.83670574653153884</v>
      </c>
      <c r="JZ26" s="333">
        <v>0.88347357779298652</v>
      </c>
      <c r="KA26" s="333">
        <v>0.82785688909162403</v>
      </c>
      <c r="KB26" s="333">
        <v>0.88723639600460014</v>
      </c>
      <c r="KC26" s="333">
        <v>1.0057443067328293</v>
      </c>
      <c r="KD26" s="333">
        <v>0.80943516143568661</v>
      </c>
      <c r="KE26" s="333">
        <v>0.80897773009168483</v>
      </c>
      <c r="KF26" s="333">
        <v>0.84533148518547585</v>
      </c>
      <c r="KG26" s="333">
        <v>0.76921230455882683</v>
      </c>
      <c r="KH26" s="333">
        <v>0.81989988275820491</v>
      </c>
      <c r="KI26" s="333">
        <v>0.824358254475831</v>
      </c>
      <c r="KJ26" s="333">
        <v>0.85454479299877883</v>
      </c>
      <c r="KK26" s="333">
        <v>0.79502489133060317</v>
      </c>
      <c r="KL26" s="333">
        <v>0.80903922344936419</v>
      </c>
      <c r="KM26" s="333">
        <v>0.86705464877039617</v>
      </c>
      <c r="KN26" s="333">
        <v>0.8502181880404458</v>
      </c>
      <c r="KO26" s="333">
        <v>0.88685908714849604</v>
      </c>
      <c r="KP26" s="333">
        <v>0.85377962658140194</v>
      </c>
      <c r="KQ26" s="333">
        <v>0.79250370808262316</v>
      </c>
      <c r="KR26" s="333">
        <v>0.782890253690955</v>
      </c>
      <c r="KS26" s="333">
        <v>0.77304882804167852</v>
      </c>
      <c r="KT26" s="333">
        <v>0.78952020993344973</v>
      </c>
      <c r="KU26" s="333">
        <v>0.84186369216918222</v>
      </c>
      <c r="KV26" s="333">
        <v>0.77477247322058385</v>
      </c>
      <c r="KW26" s="333">
        <v>0.76424963614726893</v>
      </c>
      <c r="KX26" s="333">
        <v>0.84852910459496245</v>
      </c>
      <c r="KY26" s="333">
        <v>0.79969743949463179</v>
      </c>
      <c r="KZ26" s="333">
        <v>0.83528843602046243</v>
      </c>
      <c r="LA26" s="333">
        <v>0.84680933299631644</v>
      </c>
      <c r="LB26" s="333">
        <v>0.86340679365696638</v>
      </c>
      <c r="LC26" s="333">
        <v>0.80294933531087775</v>
      </c>
      <c r="LD26" s="333">
        <v>0.77765781342118978</v>
      </c>
      <c r="LE26" s="333">
        <v>0.74634622759521774</v>
      </c>
      <c r="LF26" s="333">
        <v>0.77569746700835951</v>
      </c>
      <c r="LG26" s="333">
        <v>0.81922648651187857</v>
      </c>
      <c r="LH26" s="333">
        <v>0.77697564290548971</v>
      </c>
      <c r="LI26" s="333">
        <v>0.92354959597001585</v>
      </c>
      <c r="LJ26" s="333">
        <v>0.9512547449609613</v>
      </c>
      <c r="LK26" s="333">
        <v>0.86077287100963873</v>
      </c>
      <c r="LL26" s="333">
        <v>0.79210433224810972</v>
      </c>
      <c r="LM26" s="333">
        <v>0.90956177091870749</v>
      </c>
      <c r="LN26" s="333">
        <v>0.90734869204050017</v>
      </c>
      <c r="LO26" s="333">
        <v>0.8633783230736306</v>
      </c>
      <c r="LP26" s="333">
        <v>0.83194046583101788</v>
      </c>
      <c r="LQ26" s="333">
        <v>0.91641137314699683</v>
      </c>
      <c r="LR26" s="333">
        <v>0.85747689434561103</v>
      </c>
      <c r="LS26" s="333">
        <v>0.81627200763225916</v>
      </c>
      <c r="LT26" s="333">
        <v>0.82476317789282527</v>
      </c>
      <c r="LU26" s="333">
        <v>0.88866064368266851</v>
      </c>
      <c r="LV26" s="333">
        <v>0.74556264556164065</v>
      </c>
      <c r="LW26" s="333">
        <v>0.88957304297022688</v>
      </c>
      <c r="LX26" s="333">
        <v>0.80371167979108449</v>
      </c>
      <c r="LY26" s="333">
        <v>0.89797373927333024</v>
      </c>
      <c r="LZ26" s="333">
        <v>0.86685176201361858</v>
      </c>
      <c r="MA26" s="333">
        <v>0.76313483996168252</v>
      </c>
      <c r="MB26" s="333">
        <v>0.88491428683355278</v>
      </c>
      <c r="MC26" s="333">
        <v>0.94669363513244997</v>
      </c>
      <c r="MD26" s="333">
        <v>0.89077012870451588</v>
      </c>
      <c r="ME26" s="333">
        <v>0.98390151150592975</v>
      </c>
      <c r="MF26" s="333">
        <v>0.86817565438721278</v>
      </c>
      <c r="MG26" s="333">
        <v>0.93527533678975694</v>
      </c>
      <c r="MH26" s="333">
        <v>0.91904908148070685</v>
      </c>
      <c r="MI26" s="333">
        <v>0.87222175542374591</v>
      </c>
      <c r="MJ26" s="333">
        <v>0.89144344023609701</v>
      </c>
      <c r="MK26" s="333">
        <v>0.88348407418958574</v>
      </c>
      <c r="ML26" s="333">
        <v>0.99235175357044891</v>
      </c>
      <c r="MM26" s="333">
        <v>0.93646838101246066</v>
      </c>
      <c r="MN26" s="333">
        <v>0.8846977074389123</v>
      </c>
      <c r="MO26" s="333">
        <v>0.86807708443811582</v>
      </c>
      <c r="MP26" s="333">
        <v>0.98768836138317762</v>
      </c>
      <c r="MQ26" s="333">
        <v>1.0073709580925032</v>
      </c>
      <c r="MR26" s="333">
        <v>0.87017683772034271</v>
      </c>
      <c r="MS26" s="333">
        <v>0.92040066028257361</v>
      </c>
      <c r="MT26" s="333">
        <v>0.99402942916011439</v>
      </c>
      <c r="MU26" s="333">
        <v>0.99242992139657982</v>
      </c>
      <c r="MV26" s="333">
        <v>0.99118308641628516</v>
      </c>
      <c r="MW26" s="333">
        <v>1.1142672834122389</v>
      </c>
      <c r="MX26" s="333">
        <v>1.0952856110586249</v>
      </c>
      <c r="MY26" s="333">
        <v>1.0544688815111376</v>
      </c>
      <c r="MZ26" s="333">
        <v>1.0519708405316797</v>
      </c>
      <c r="NA26" s="333">
        <v>1.0405493884922237</v>
      </c>
      <c r="NB26" s="333">
        <v>1.1251887017440512</v>
      </c>
      <c r="NC26" s="333">
        <v>1.0448629594998655</v>
      </c>
      <c r="ND26" s="333">
        <v>1.0363452250162939</v>
      </c>
      <c r="NE26" s="333">
        <v>1.0677303362850232</v>
      </c>
      <c r="NF26" s="333">
        <v>0.9709682499304384</v>
      </c>
      <c r="NG26" s="333">
        <v>0.95290420045101187</v>
      </c>
      <c r="NH26" s="333">
        <v>0.9205688533321843</v>
      </c>
      <c r="NI26" s="333">
        <v>0.97525652924104012</v>
      </c>
      <c r="NJ26" s="333">
        <v>0.92425864746611486</v>
      </c>
    </row>
    <row r="27" spans="4:374" x14ac:dyDescent="0.25">
      <c r="I27" s="322" t="s">
        <v>203</v>
      </c>
      <c r="J27" s="333">
        <v>0.78110295308176747</v>
      </c>
      <c r="K27" s="333">
        <v>0.78497837783382507</v>
      </c>
      <c r="L27" s="333">
        <v>0.84005490206320865</v>
      </c>
      <c r="M27" s="333">
        <v>0.83690394607197582</v>
      </c>
      <c r="N27" s="333">
        <v>0.87968180323872491</v>
      </c>
      <c r="O27" s="333">
        <v>0.89298240321342948</v>
      </c>
      <c r="P27" s="333">
        <v>0.77923764932189155</v>
      </c>
      <c r="Q27" s="333">
        <v>0.72126871746045629</v>
      </c>
      <c r="R27" s="333">
        <v>0.75155446994021413</v>
      </c>
      <c r="S27" s="333">
        <v>0.80219903091516354</v>
      </c>
      <c r="T27" s="333">
        <v>0.93582129741125375</v>
      </c>
      <c r="U27" s="333">
        <v>0.87431891738595358</v>
      </c>
      <c r="V27" s="333">
        <v>0.86726258956321955</v>
      </c>
      <c r="W27" s="333">
        <v>0.84735928961768814</v>
      </c>
      <c r="X27" s="333">
        <v>0.8387425454689299</v>
      </c>
      <c r="Y27" s="333">
        <v>0.85106149510437157</v>
      </c>
      <c r="Z27" s="333">
        <v>0.87740453622383485</v>
      </c>
      <c r="AA27" s="333">
        <v>0.80782441336144284</v>
      </c>
      <c r="AB27" s="333">
        <v>0.82022201375911008</v>
      </c>
      <c r="AC27" s="333">
        <v>1.0248985603441141</v>
      </c>
      <c r="AD27" s="333">
        <v>1.0636659035718024</v>
      </c>
      <c r="AE27" s="333">
        <v>0.92247220248856177</v>
      </c>
      <c r="AF27" s="333">
        <v>0.72687453363731502</v>
      </c>
      <c r="AG27" s="333">
        <v>0.84377122914900782</v>
      </c>
      <c r="AH27" s="333">
        <v>0.87251565223255212</v>
      </c>
      <c r="AI27" s="333">
        <v>0.84715837949368356</v>
      </c>
      <c r="AJ27" s="333">
        <v>0.73949378125542997</v>
      </c>
      <c r="AK27" s="333">
        <v>0.86337810596933617</v>
      </c>
      <c r="AL27" s="333">
        <v>0.74991287603050305</v>
      </c>
      <c r="AM27" s="333">
        <v>1.0476390476875179</v>
      </c>
      <c r="AN27" s="333">
        <v>1.0307445206545889</v>
      </c>
      <c r="AO27" s="333">
        <v>1.0486788583931164</v>
      </c>
      <c r="AP27" s="333">
        <v>0.94259274928367054</v>
      </c>
      <c r="AQ27" s="333">
        <v>0.86001064593638754</v>
      </c>
      <c r="AR27" s="333">
        <v>0.77454229279332143</v>
      </c>
      <c r="AS27" s="333">
        <v>0.74596087412269807</v>
      </c>
      <c r="AT27" s="333">
        <v>0.75843291515407285</v>
      </c>
      <c r="AU27" s="333">
        <v>0.78492896289435199</v>
      </c>
      <c r="AV27" s="333">
        <v>0.84061467930209188</v>
      </c>
      <c r="AW27" s="333">
        <v>0.99028503705598625</v>
      </c>
      <c r="AX27" s="333">
        <v>0.83498030093037989</v>
      </c>
      <c r="AY27" s="333">
        <v>0.84162567872282701</v>
      </c>
      <c r="AZ27" s="333">
        <v>0.82014046798262308</v>
      </c>
      <c r="BA27" s="333">
        <v>0.80785680853449726</v>
      </c>
      <c r="BB27" s="333">
        <v>0.7961270249324488</v>
      </c>
      <c r="BC27" s="333">
        <v>0.8233370215208381</v>
      </c>
      <c r="BD27" s="333">
        <v>0.82195263320134859</v>
      </c>
      <c r="BE27" s="333">
        <v>0.78679320578141887</v>
      </c>
      <c r="BF27" s="333">
        <v>0.8249297179783891</v>
      </c>
      <c r="BG27" s="333">
        <v>0.86026361029252052</v>
      </c>
      <c r="BH27" s="333">
        <v>0.87532839651026384</v>
      </c>
      <c r="BI27" s="333">
        <v>0.73274384345485311</v>
      </c>
      <c r="BJ27" s="333">
        <v>0.74544907071600863</v>
      </c>
      <c r="BK27" s="333">
        <v>0.79640759388976701</v>
      </c>
      <c r="BL27" s="333">
        <v>0.7687170682919664</v>
      </c>
      <c r="BM27" s="333">
        <v>0.83324573520036804</v>
      </c>
      <c r="BN27" s="333">
        <v>0.89411450430936401</v>
      </c>
      <c r="BO27" s="333">
        <v>0.81380766335775989</v>
      </c>
      <c r="BP27" s="333">
        <v>0.84569938977074821</v>
      </c>
      <c r="BQ27" s="333">
        <v>0.8402933460497789</v>
      </c>
      <c r="BR27" s="333">
        <v>0.86901223138630146</v>
      </c>
      <c r="BS27" s="333">
        <v>0.74954042079890382</v>
      </c>
      <c r="BT27" s="333">
        <v>0.85094749500753886</v>
      </c>
      <c r="BU27" s="333">
        <v>0.81756570287346353</v>
      </c>
      <c r="BV27" s="333">
        <v>0.86299939178474261</v>
      </c>
      <c r="BW27" s="333">
        <v>0.8746957783935565</v>
      </c>
      <c r="BX27" s="333">
        <v>0.78454779455208756</v>
      </c>
      <c r="BY27" s="333">
        <v>0.77450144100815932</v>
      </c>
      <c r="BZ27" s="333">
        <v>0.79119157624851588</v>
      </c>
      <c r="CA27" s="333">
        <v>0.73661421292958018</v>
      </c>
      <c r="CB27" s="333">
        <v>0.77864734281982717</v>
      </c>
      <c r="CC27" s="333">
        <v>0.78942011531910272</v>
      </c>
      <c r="CD27" s="333">
        <v>0.67835746940190567</v>
      </c>
      <c r="CE27" s="333">
        <v>0.74280155187729613</v>
      </c>
      <c r="CF27" s="333">
        <v>0.77379468654677019</v>
      </c>
      <c r="CG27" s="333">
        <v>0.7868232235922562</v>
      </c>
      <c r="CH27" s="333">
        <v>0.75099530755831057</v>
      </c>
      <c r="CI27" s="333">
        <v>0.80802381215455554</v>
      </c>
      <c r="CJ27" s="333">
        <v>0.71903854916654308</v>
      </c>
      <c r="CK27" s="333">
        <v>0.7283159365865326</v>
      </c>
      <c r="CL27" s="333">
        <v>0.79248665593559808</v>
      </c>
      <c r="CM27" s="333">
        <v>0.80028329270361565</v>
      </c>
      <c r="CN27" s="333">
        <v>0.71251067407251722</v>
      </c>
      <c r="CO27" s="333">
        <v>0.71732538623836495</v>
      </c>
      <c r="CP27" s="333">
        <v>0.7429588457909414</v>
      </c>
      <c r="CQ27" s="333">
        <v>0.82467694002345149</v>
      </c>
      <c r="CR27" s="333">
        <v>0.73387804689199521</v>
      </c>
      <c r="CS27" s="333">
        <v>0.67536530673576067</v>
      </c>
      <c r="CT27" s="333">
        <v>0.72391632098353276</v>
      </c>
      <c r="CU27" s="333">
        <v>0.70743764068828718</v>
      </c>
      <c r="CV27" s="333">
        <v>0.77607669683175806</v>
      </c>
      <c r="CW27" s="333">
        <v>0.74458411594496732</v>
      </c>
      <c r="CX27" s="333">
        <v>0.71164312735728497</v>
      </c>
      <c r="CY27" s="333">
        <v>0.71074268631999604</v>
      </c>
      <c r="CZ27" s="333">
        <v>0.81308805042292509</v>
      </c>
      <c r="DA27" s="333">
        <v>0.71698920315360282</v>
      </c>
      <c r="DB27" s="333">
        <v>0.66524821336263196</v>
      </c>
      <c r="DC27" s="333">
        <v>0.67501395183568746</v>
      </c>
      <c r="DD27" s="333">
        <v>0.69142178128292908</v>
      </c>
      <c r="DE27" s="333">
        <v>0.69900546141092845</v>
      </c>
      <c r="DF27" s="333">
        <v>0.70354556694143811</v>
      </c>
      <c r="DG27" s="333">
        <v>0.70994464209133157</v>
      </c>
      <c r="DH27" s="333">
        <v>0.71553349980180647</v>
      </c>
      <c r="DI27" s="333">
        <v>0.67331061918113844</v>
      </c>
      <c r="DJ27" s="333">
        <v>0.68937719260472419</v>
      </c>
      <c r="DK27" s="333">
        <v>0.6681674681184101</v>
      </c>
      <c r="DL27" s="333">
        <v>0.66228600520608805</v>
      </c>
      <c r="DM27" s="333">
        <v>0.68149536187339699</v>
      </c>
      <c r="DN27" s="333">
        <v>0.76523716991539292</v>
      </c>
      <c r="DO27" s="333">
        <v>0.85599138949718978</v>
      </c>
      <c r="DP27" s="333">
        <v>0.72057923359800979</v>
      </c>
      <c r="DQ27" s="333">
        <v>0.70623505084445604</v>
      </c>
      <c r="DR27" s="333">
        <v>0.69130466309636707</v>
      </c>
      <c r="DS27" s="333">
        <v>0.67294073463358228</v>
      </c>
      <c r="DT27" s="333">
        <v>0.6837400067842424</v>
      </c>
      <c r="DU27" s="333">
        <v>0.73716052607792448</v>
      </c>
      <c r="DV27" s="333">
        <v>0.70261100248777453</v>
      </c>
      <c r="DW27" s="333">
        <v>0.78729332368221827</v>
      </c>
      <c r="DX27" s="333">
        <v>0.68416433673559429</v>
      </c>
      <c r="DY27" s="333">
        <v>0.68852070473943661</v>
      </c>
      <c r="DZ27" s="333">
        <v>0.6854742962735132</v>
      </c>
      <c r="EA27" s="333">
        <v>0.63273153270884763</v>
      </c>
      <c r="EB27" s="333">
        <v>0.63063596642172481</v>
      </c>
      <c r="EC27" s="333">
        <v>0.72240126174381358</v>
      </c>
      <c r="ED27" s="333">
        <v>0.67990072117046041</v>
      </c>
      <c r="EE27" s="333">
        <v>0.65092284847166404</v>
      </c>
      <c r="EF27" s="333">
        <v>0.60268781555131756</v>
      </c>
      <c r="EG27" s="333">
        <v>0.66231530602195243</v>
      </c>
      <c r="EH27" s="333">
        <v>0.63098858611246866</v>
      </c>
      <c r="EI27" s="333">
        <v>0.71666498289879399</v>
      </c>
      <c r="EJ27" s="333">
        <v>0.69581777586546256</v>
      </c>
      <c r="EK27" s="333">
        <v>0.66368478734136349</v>
      </c>
      <c r="EL27" s="333">
        <v>0.71589423469244184</v>
      </c>
      <c r="EM27" s="333">
        <v>0.67079283932669309</v>
      </c>
      <c r="EN27" s="333">
        <v>0.63430517752028714</v>
      </c>
      <c r="EO27" s="333">
        <v>0.71751313925998972</v>
      </c>
      <c r="EP27" s="333">
        <v>0.75127383947407711</v>
      </c>
      <c r="EQ27" s="333">
        <v>0.73911716604170596</v>
      </c>
      <c r="ER27" s="333">
        <v>0.78097104018368113</v>
      </c>
      <c r="ES27" s="333">
        <v>0.94860883590439282</v>
      </c>
      <c r="ET27" s="333">
        <v>0.70138256587132697</v>
      </c>
      <c r="EU27" s="333">
        <v>0.71060575758361932</v>
      </c>
      <c r="EV27" s="333">
        <v>0.72521750789362005</v>
      </c>
      <c r="EW27" s="333">
        <v>0.86351628087530252</v>
      </c>
      <c r="EX27" s="333">
        <v>0.78470638578854979</v>
      </c>
      <c r="EY27" s="333">
        <v>1.0290387781534422</v>
      </c>
      <c r="EZ27" s="333">
        <v>0.93643160878812981</v>
      </c>
      <c r="FA27" s="333">
        <v>0.75231230466774723</v>
      </c>
      <c r="FB27" s="333">
        <v>0.71926893647567691</v>
      </c>
      <c r="FC27" s="333">
        <v>0.70844558768308352</v>
      </c>
      <c r="FD27" s="333">
        <v>0.94306110098626172</v>
      </c>
      <c r="FE27" s="333">
        <v>0.8799022119485278</v>
      </c>
      <c r="FF27" s="333">
        <v>0.94804816468669761</v>
      </c>
      <c r="FG27" s="333">
        <v>0.781530516349069</v>
      </c>
      <c r="FH27" s="333">
        <v>0.77584231505679935</v>
      </c>
      <c r="FI27" s="333">
        <v>0.96529613571250239</v>
      </c>
      <c r="FJ27" s="333">
        <v>1.176628187233318</v>
      </c>
      <c r="FK27" s="333">
        <v>0.98484078773814976</v>
      </c>
      <c r="FL27" s="333">
        <v>0.91988688041429356</v>
      </c>
      <c r="FM27" s="333">
        <v>0.84204555276824511</v>
      </c>
      <c r="FN27" s="333">
        <v>0.8798716666541152</v>
      </c>
      <c r="FO27" s="333">
        <v>0.88636359744641435</v>
      </c>
      <c r="FP27" s="333">
        <v>0.83923069799342898</v>
      </c>
      <c r="FQ27" s="333">
        <v>0.75792525111583009</v>
      </c>
      <c r="FR27" s="333">
        <v>0.81679548994433893</v>
      </c>
      <c r="FS27" s="333">
        <v>0.9396068962384525</v>
      </c>
      <c r="FT27" s="333">
        <v>1.1162472238128975</v>
      </c>
      <c r="FU27" s="333">
        <v>1.0604835083656061</v>
      </c>
      <c r="FV27" s="333">
        <v>0.94441269276042161</v>
      </c>
      <c r="FW27" s="333">
        <v>0.89374283327859205</v>
      </c>
      <c r="FX27" s="333">
        <v>1.1396670832099078</v>
      </c>
      <c r="FY27" s="333">
        <v>1.0989640860310987</v>
      </c>
      <c r="FZ27" s="333">
        <v>1.0218426972696932</v>
      </c>
      <c r="GA27" s="333">
        <v>1.324209633116703</v>
      </c>
      <c r="GB27" s="333">
        <v>1.2967166458873975</v>
      </c>
      <c r="GC27" s="333">
        <v>1.3291852570470979</v>
      </c>
      <c r="GD27" s="333">
        <v>1.6016872203541941</v>
      </c>
      <c r="GE27" s="333">
        <v>1.5871544206924797</v>
      </c>
      <c r="GF27" s="333">
        <v>1.7849610467909931</v>
      </c>
      <c r="GG27" s="333">
        <v>1.6034203842170676</v>
      </c>
      <c r="GH27" s="333">
        <v>1.2363824676940511</v>
      </c>
      <c r="GI27" s="333">
        <v>1.3238865317750697</v>
      </c>
      <c r="GJ27" s="333">
        <v>1.5493356360913779</v>
      </c>
      <c r="GK27" s="333">
        <v>1.5483363302910012</v>
      </c>
      <c r="GL27" s="333">
        <v>1.5501596987956108</v>
      </c>
      <c r="GM27" s="333">
        <v>1.6238772530081962</v>
      </c>
      <c r="GN27" s="333">
        <v>1.5630327981009435</v>
      </c>
      <c r="GO27" s="333">
        <v>1.2247120361254931</v>
      </c>
      <c r="GP27" s="333">
        <v>1.093034596636494</v>
      </c>
      <c r="GQ27" s="333">
        <v>1.507278871873591</v>
      </c>
      <c r="GR27" s="333">
        <v>1.5922739677169659</v>
      </c>
      <c r="GS27" s="333">
        <v>1.3875297316771931</v>
      </c>
      <c r="GT27" s="333">
        <v>1.6747922427908843</v>
      </c>
      <c r="GU27" s="333">
        <v>1.5427671200816955</v>
      </c>
      <c r="GV27" s="333">
        <v>1.599999024621185</v>
      </c>
      <c r="GW27" s="333">
        <v>1.4407279548734373</v>
      </c>
      <c r="GX27" s="333">
        <v>1.6629428315846848</v>
      </c>
      <c r="GY27" s="333">
        <v>1.621697017859838</v>
      </c>
      <c r="GZ27" s="333">
        <v>1.347663242065519</v>
      </c>
      <c r="HA27" s="333">
        <v>1.8376222045011723</v>
      </c>
      <c r="HB27" s="333">
        <v>2.1256611165540642</v>
      </c>
      <c r="HC27" s="333">
        <v>2.0631104730778671</v>
      </c>
      <c r="HD27" s="333">
        <v>1.403975274772014</v>
      </c>
      <c r="HE27" s="333">
        <v>1.0850777290035019</v>
      </c>
      <c r="HF27" s="333">
        <v>1.2163005726673117</v>
      </c>
      <c r="HG27" s="333">
        <v>1.3606922452294632</v>
      </c>
      <c r="HH27" s="333">
        <v>1.4678874552245049</v>
      </c>
      <c r="HI27" s="333">
        <v>1.4016702371557717</v>
      </c>
      <c r="HJ27" s="333">
        <v>1.6495671731556787</v>
      </c>
      <c r="HK27" s="333">
        <v>1.6525338216212635</v>
      </c>
      <c r="HL27" s="333">
        <v>1.6669284243040954</v>
      </c>
      <c r="HM27" s="333">
        <v>1.3582796045194367</v>
      </c>
      <c r="HN27" s="333">
        <v>1.6198437973167077</v>
      </c>
      <c r="HO27" s="333">
        <v>1.6619634110147461</v>
      </c>
      <c r="HP27" s="333">
        <v>1.795529353082145</v>
      </c>
      <c r="HQ27" s="333">
        <v>1.7185740423055589</v>
      </c>
      <c r="HR27" s="333">
        <v>1.5034361807532404</v>
      </c>
      <c r="HS27" s="333">
        <v>1.3677946356884263</v>
      </c>
      <c r="HT27" s="333">
        <v>1.4081389105922424</v>
      </c>
      <c r="HU27" s="333">
        <v>1.4793265703618725</v>
      </c>
      <c r="HV27" s="333">
        <v>1.431198746052798</v>
      </c>
      <c r="HW27" s="333">
        <v>1.2001800198501289</v>
      </c>
      <c r="HX27" s="333">
        <v>1.3010530802022016</v>
      </c>
      <c r="HY27" s="333">
        <v>1.6173663983213549</v>
      </c>
      <c r="HZ27" s="333">
        <v>1.2927449415060439</v>
      </c>
      <c r="IA27" s="333">
        <v>1.4200358627070615</v>
      </c>
      <c r="IB27" s="333">
        <v>1.3984017546190282</v>
      </c>
      <c r="IC27" s="333">
        <v>1.5264944638345741</v>
      </c>
      <c r="ID27" s="333">
        <v>1.7583422849657628</v>
      </c>
      <c r="IE27" s="333">
        <v>1.6803523285457092</v>
      </c>
      <c r="IF27" s="333">
        <v>1.6341043707118874</v>
      </c>
      <c r="IG27" s="333">
        <v>1.7096242435979943</v>
      </c>
      <c r="IH27" s="333">
        <v>1.7511315222587498</v>
      </c>
      <c r="II27" s="333">
        <v>1.5967052795345309</v>
      </c>
      <c r="IJ27" s="333">
        <v>1.1356045039463358</v>
      </c>
      <c r="IK27" s="333">
        <v>1.0578671971617339</v>
      </c>
      <c r="IL27" s="333">
        <v>0.99816548365461932</v>
      </c>
      <c r="IM27" s="333">
        <v>0.95168927497195488</v>
      </c>
      <c r="IN27" s="333">
        <v>1.0106430652353142</v>
      </c>
      <c r="IO27" s="333">
        <v>1.096969361482901</v>
      </c>
      <c r="IP27" s="333">
        <v>1.1255748495625537</v>
      </c>
      <c r="IQ27" s="333">
        <v>1.3786947347214529</v>
      </c>
      <c r="IR27" s="333">
        <v>1.1393182540032623</v>
      </c>
      <c r="IS27" s="333">
        <v>1.1922857269803733</v>
      </c>
      <c r="IT27" s="333">
        <v>1.3565136277221823</v>
      </c>
      <c r="IU27" s="333">
        <v>1.2413197815173025</v>
      </c>
      <c r="IV27" s="333">
        <v>1.5267786614899956</v>
      </c>
      <c r="IW27" s="333">
        <v>1.0521522375468919</v>
      </c>
      <c r="IX27" s="333">
        <v>0.86992058566784447</v>
      </c>
      <c r="IY27" s="333">
        <v>0.99407610576057837</v>
      </c>
      <c r="IZ27" s="333">
        <v>1.1310160558906579</v>
      </c>
      <c r="JA27" s="333">
        <v>1.1163039009134033</v>
      </c>
      <c r="JB27" s="333">
        <v>1.0658814707783044</v>
      </c>
      <c r="JC27" s="333">
        <v>1.4548662706839302</v>
      </c>
      <c r="JD27" s="333">
        <v>1.0705326936253738</v>
      </c>
      <c r="JE27" s="333">
        <v>0.90663685833259133</v>
      </c>
      <c r="JF27" s="333">
        <v>1.2497148654580923</v>
      </c>
      <c r="JG27" s="333">
        <v>1.276042626484966</v>
      </c>
      <c r="JH27" s="333">
        <v>1.0491439696054812</v>
      </c>
      <c r="JI27" s="333">
        <v>0.90782575373822261</v>
      </c>
      <c r="JJ27" s="333">
        <v>0.77576022828483115</v>
      </c>
      <c r="JK27" s="333">
        <v>0.80678169688785772</v>
      </c>
      <c r="JL27" s="333">
        <v>0.91151723355514869</v>
      </c>
      <c r="JM27" s="333">
        <v>1.0519949090047227</v>
      </c>
      <c r="JN27" s="333">
        <v>1.2820879088261281</v>
      </c>
      <c r="JO27" s="333">
        <v>1.3746785389143137</v>
      </c>
      <c r="JP27" s="333">
        <v>0.9649283867481232</v>
      </c>
      <c r="JQ27" s="333">
        <v>0.93642240562092172</v>
      </c>
      <c r="JR27" s="333">
        <v>0.94906993812259643</v>
      </c>
      <c r="JS27" s="333">
        <v>0.94495892986604979</v>
      </c>
      <c r="JT27" s="333">
        <v>1.146515189891117</v>
      </c>
      <c r="JU27" s="333">
        <v>1.0465183917536711</v>
      </c>
      <c r="JV27" s="333">
        <v>0.88625234723490309</v>
      </c>
      <c r="JW27" s="333">
        <v>1.0957949439561889</v>
      </c>
      <c r="JX27" s="333">
        <v>1.1964926941011116</v>
      </c>
      <c r="JY27" s="333">
        <v>0.74495629115733986</v>
      </c>
      <c r="JZ27" s="333">
        <v>0.78178754016952445</v>
      </c>
      <c r="KA27" s="333">
        <v>0.75367001749236129</v>
      </c>
      <c r="KB27" s="333">
        <v>0.80600099153281013</v>
      </c>
      <c r="KC27" s="333">
        <v>0.90477716570453359</v>
      </c>
      <c r="KD27" s="333">
        <v>0.69666096784088016</v>
      </c>
      <c r="KE27" s="333">
        <v>0.66426880020129908</v>
      </c>
      <c r="KF27" s="333">
        <v>0.70120317682652367</v>
      </c>
      <c r="KG27" s="333">
        <v>0.68857506360368015</v>
      </c>
      <c r="KH27" s="333">
        <v>0.74645663996231748</v>
      </c>
      <c r="KI27" s="333">
        <v>0.74170623262323365</v>
      </c>
      <c r="KJ27" s="333">
        <v>0.72405936420338113</v>
      </c>
      <c r="KK27" s="333">
        <v>0.70518529197849245</v>
      </c>
      <c r="KL27" s="333">
        <v>0.65504421757207487</v>
      </c>
      <c r="KM27" s="333">
        <v>0.71688039494084843</v>
      </c>
      <c r="KN27" s="333">
        <v>0.75531953194381107</v>
      </c>
      <c r="KO27" s="333">
        <v>0.80218788554126219</v>
      </c>
      <c r="KP27" s="333">
        <v>0.70925754662159446</v>
      </c>
      <c r="KQ27" s="333">
        <v>0.69246704841939688</v>
      </c>
      <c r="KR27" s="333">
        <v>0.68376208353442147</v>
      </c>
      <c r="KS27" s="333">
        <v>0.66253743624399275</v>
      </c>
      <c r="KT27" s="333">
        <v>0.71649226760766715</v>
      </c>
      <c r="KU27" s="333">
        <v>0.77550144662909681</v>
      </c>
      <c r="KV27" s="333">
        <v>0.70271442946259777</v>
      </c>
      <c r="KW27" s="333">
        <v>0.69468625664892625</v>
      </c>
      <c r="KX27" s="333">
        <v>0.71840202764709005</v>
      </c>
      <c r="KY27" s="333">
        <v>0.70675037006410868</v>
      </c>
      <c r="KZ27" s="333">
        <v>0.74045153749955073</v>
      </c>
      <c r="LA27" s="333">
        <v>0.77165514381163347</v>
      </c>
      <c r="LB27" s="333">
        <v>0.74590996901802975</v>
      </c>
      <c r="LC27" s="333">
        <v>0.71905534882438038</v>
      </c>
      <c r="LD27" s="333">
        <v>0.66211633578032814</v>
      </c>
      <c r="LE27" s="333">
        <v>0.71162438711845399</v>
      </c>
      <c r="LF27" s="333">
        <v>0.72600880861222949</v>
      </c>
      <c r="LG27" s="333">
        <v>0.75387954855318851</v>
      </c>
      <c r="LH27" s="333">
        <v>0.69435047603868683</v>
      </c>
      <c r="LI27" s="333">
        <v>0.85748911593979116</v>
      </c>
      <c r="LJ27" s="333">
        <v>0.80455863730431776</v>
      </c>
      <c r="LK27" s="333">
        <v>0.71615698599726318</v>
      </c>
      <c r="LL27" s="333">
        <v>0.66955397644228754</v>
      </c>
      <c r="LM27" s="333">
        <v>0.82966919507523296</v>
      </c>
      <c r="LN27" s="333">
        <v>0.79449131719315325</v>
      </c>
      <c r="LO27" s="333">
        <v>0.72124160907371238</v>
      </c>
      <c r="LP27" s="333">
        <v>0.75602851430004148</v>
      </c>
      <c r="LQ27" s="333">
        <v>0.83689149312912514</v>
      </c>
      <c r="LR27" s="333">
        <v>0.74675558831011646</v>
      </c>
      <c r="LS27" s="333">
        <v>0.70278810027020011</v>
      </c>
      <c r="LT27" s="333">
        <v>0.67620766350906003</v>
      </c>
      <c r="LU27" s="333">
        <v>0.75898356395171773</v>
      </c>
      <c r="LV27" s="333">
        <v>0.6705613027186389</v>
      </c>
      <c r="LW27" s="333">
        <v>0.76041795934870549</v>
      </c>
      <c r="LX27" s="333">
        <v>0.71770567929057427</v>
      </c>
      <c r="LY27" s="333">
        <v>0.75434810378778516</v>
      </c>
      <c r="LZ27" s="333">
        <v>0.72183866350552306</v>
      </c>
      <c r="MA27" s="333">
        <v>0.63895368938743191</v>
      </c>
      <c r="MB27" s="333">
        <v>0.75504500755689985</v>
      </c>
      <c r="MC27" s="333">
        <v>0.80951301438817502</v>
      </c>
      <c r="MD27" s="333">
        <v>0.82695135728827107</v>
      </c>
      <c r="ME27" s="333">
        <v>0.89831404025360939</v>
      </c>
      <c r="MF27" s="333">
        <v>0.81426792335921183</v>
      </c>
      <c r="MG27" s="333">
        <v>0.83570234432634494</v>
      </c>
      <c r="MH27" s="333">
        <v>0.78101286761215694</v>
      </c>
      <c r="MI27" s="333">
        <v>0.7503156267105987</v>
      </c>
      <c r="MJ27" s="333">
        <v>0.79194049609932515</v>
      </c>
      <c r="MK27" s="333">
        <v>0.79433519035144717</v>
      </c>
      <c r="ML27" s="333">
        <v>0.88213417956054685</v>
      </c>
      <c r="MM27" s="333">
        <v>0.76556173809072192</v>
      </c>
      <c r="MN27" s="333">
        <v>0.73986633789452383</v>
      </c>
      <c r="MO27" s="333">
        <v>0.71355841836184675</v>
      </c>
      <c r="MP27" s="333">
        <v>0.80367832859583443</v>
      </c>
      <c r="MQ27" s="333">
        <v>0.83045090321502069</v>
      </c>
      <c r="MR27" s="333">
        <v>0.79589389323141102</v>
      </c>
      <c r="MS27" s="333">
        <v>0.77519538319322046</v>
      </c>
      <c r="MT27" s="333">
        <v>0.83465247360607853</v>
      </c>
      <c r="MU27" s="333">
        <v>0.83420735148891234</v>
      </c>
      <c r="MV27" s="333">
        <v>0.84181409048942624</v>
      </c>
      <c r="MW27" s="333">
        <v>0.94425444616424625</v>
      </c>
      <c r="MX27" s="333">
        <v>0.95434377189717501</v>
      </c>
      <c r="MY27" s="333">
        <v>0.98407647709438428</v>
      </c>
      <c r="MZ27" s="333">
        <v>0.98052948816682117</v>
      </c>
      <c r="NA27" s="333">
        <v>0.839220091154943</v>
      </c>
      <c r="NB27" s="333">
        <v>0.84865183644448061</v>
      </c>
      <c r="NC27" s="333">
        <v>0.93663321358963281</v>
      </c>
      <c r="ND27" s="333">
        <v>0.8777596497003981</v>
      </c>
      <c r="NE27" s="333">
        <v>0.91284407765641828</v>
      </c>
      <c r="NF27" s="333">
        <v>0.84757618386176703</v>
      </c>
      <c r="NG27" s="333">
        <v>0.84397211985552734</v>
      </c>
      <c r="NH27" s="333">
        <v>0.81790448816810146</v>
      </c>
      <c r="NI27" s="333">
        <v>0.85096905911704235</v>
      </c>
      <c r="NJ27" s="333">
        <v>0.84335776375774718</v>
      </c>
    </row>
    <row r="28" spans="4:374" ht="15.75" thickBot="1" x14ac:dyDescent="0.3"/>
    <row r="29" spans="4:374" ht="15.75" thickBot="1" x14ac:dyDescent="0.3">
      <c r="J29" s="334">
        <f>SUM(J4:J27)</f>
        <v>21.589898245937292</v>
      </c>
      <c r="K29" s="334">
        <f t="shared" ref="K29:BV29" si="1">SUM(K4:K27)</f>
        <v>20.654237359866098</v>
      </c>
      <c r="L29" s="334">
        <f t="shared" si="1"/>
        <v>20.534998156677894</v>
      </c>
      <c r="M29" s="334">
        <f t="shared" si="1"/>
        <v>20.510170752411661</v>
      </c>
      <c r="N29" s="334">
        <f t="shared" si="1"/>
        <v>20.993198229225708</v>
      </c>
      <c r="O29" s="334">
        <f t="shared" si="1"/>
        <v>22.185452361038564</v>
      </c>
      <c r="P29" s="334">
        <f t="shared" si="1"/>
        <v>21.780042390265407</v>
      </c>
      <c r="Q29" s="334">
        <f t="shared" si="1"/>
        <v>20.237182162344176</v>
      </c>
      <c r="R29" s="334">
        <f t="shared" si="1"/>
        <v>19.240209802229966</v>
      </c>
      <c r="S29" s="334">
        <f t="shared" si="1"/>
        <v>21.388204661660097</v>
      </c>
      <c r="T29" s="334">
        <f t="shared" si="1"/>
        <v>22.135874778018195</v>
      </c>
      <c r="U29" s="334">
        <f t="shared" si="1"/>
        <v>22.554484463569416</v>
      </c>
      <c r="V29" s="334">
        <f t="shared" si="1"/>
        <v>23.363264547688281</v>
      </c>
      <c r="W29" s="334">
        <f t="shared" si="1"/>
        <v>21.216888558925923</v>
      </c>
      <c r="X29" s="334">
        <f t="shared" si="1"/>
        <v>20.831327295672644</v>
      </c>
      <c r="Y29" s="334">
        <f t="shared" si="1"/>
        <v>21.350740949653613</v>
      </c>
      <c r="Z29" s="334">
        <f t="shared" si="1"/>
        <v>21.272041750536022</v>
      </c>
      <c r="AA29" s="334">
        <f t="shared" si="1"/>
        <v>20.690399302270261</v>
      </c>
      <c r="AB29" s="334">
        <f t="shared" si="1"/>
        <v>21.743406675229732</v>
      </c>
      <c r="AC29" s="334">
        <f t="shared" si="1"/>
        <v>22.783354818047577</v>
      </c>
      <c r="AD29" s="334">
        <f t="shared" si="1"/>
        <v>27.803992277982427</v>
      </c>
      <c r="AE29" s="334">
        <f t="shared" si="1"/>
        <v>24.057970530746505</v>
      </c>
      <c r="AF29" s="334">
        <f t="shared" si="1"/>
        <v>21.37078056193052</v>
      </c>
      <c r="AG29" s="334">
        <f t="shared" si="1"/>
        <v>19.632523577243056</v>
      </c>
      <c r="AH29" s="334">
        <f t="shared" si="1"/>
        <v>20.595928098477241</v>
      </c>
      <c r="AI29" s="334">
        <f t="shared" si="1"/>
        <v>22.811058272568243</v>
      </c>
      <c r="AJ29" s="334">
        <f t="shared" si="1"/>
        <v>21.400559722708113</v>
      </c>
      <c r="AK29" s="334">
        <f t="shared" si="1"/>
        <v>20.485502757739475</v>
      </c>
      <c r="AL29" s="334">
        <f t="shared" si="1"/>
        <v>21.102480730802409</v>
      </c>
      <c r="AM29" s="334">
        <f t="shared" si="1"/>
        <v>22.277443386678385</v>
      </c>
      <c r="AN29" s="334">
        <f t="shared" si="1"/>
        <v>25.930811142960255</v>
      </c>
      <c r="AO29" s="334">
        <f t="shared" si="1"/>
        <v>24.704075828445323</v>
      </c>
      <c r="AP29" s="334">
        <f t="shared" si="1"/>
        <v>24.539467686726933</v>
      </c>
      <c r="AQ29" s="334">
        <f t="shared" si="1"/>
        <v>22.153702872740521</v>
      </c>
      <c r="AR29" s="334">
        <f t="shared" si="1"/>
        <v>19.442276480722771</v>
      </c>
      <c r="AS29" s="334">
        <f t="shared" si="1"/>
        <v>17.903888614420058</v>
      </c>
      <c r="AT29" s="334">
        <f t="shared" si="1"/>
        <v>18.908409689092881</v>
      </c>
      <c r="AU29" s="334">
        <f t="shared" si="1"/>
        <v>18.810837345322842</v>
      </c>
      <c r="AV29" s="334">
        <f t="shared" si="1"/>
        <v>19.108916189314872</v>
      </c>
      <c r="AW29" s="334">
        <f t="shared" si="1"/>
        <v>22.48399432436133</v>
      </c>
      <c r="AX29" s="334">
        <f t="shared" si="1"/>
        <v>22.727213560777521</v>
      </c>
      <c r="AY29" s="334">
        <f t="shared" si="1"/>
        <v>20.544472453331135</v>
      </c>
      <c r="AZ29" s="334">
        <f t="shared" si="1"/>
        <v>22.24015357567405</v>
      </c>
      <c r="BA29" s="334">
        <f t="shared" si="1"/>
        <v>19.218469668386746</v>
      </c>
      <c r="BB29" s="334">
        <f t="shared" si="1"/>
        <v>19.164253750145267</v>
      </c>
      <c r="BC29" s="334">
        <f t="shared" si="1"/>
        <v>18.669593885065513</v>
      </c>
      <c r="BD29" s="334">
        <f t="shared" si="1"/>
        <v>19.87920526911071</v>
      </c>
      <c r="BE29" s="334">
        <f t="shared" si="1"/>
        <v>20.648579495702492</v>
      </c>
      <c r="BF29" s="334">
        <f t="shared" si="1"/>
        <v>21.510515746275495</v>
      </c>
      <c r="BG29" s="334">
        <f t="shared" si="1"/>
        <v>20.935480841486346</v>
      </c>
      <c r="BH29" s="334">
        <f t="shared" si="1"/>
        <v>21.691309518632501</v>
      </c>
      <c r="BI29" s="334">
        <f t="shared" si="1"/>
        <v>18.562639095007267</v>
      </c>
      <c r="BJ29" s="334">
        <f t="shared" si="1"/>
        <v>18.548923460838882</v>
      </c>
      <c r="BK29" s="334">
        <f t="shared" si="1"/>
        <v>19.98623798799774</v>
      </c>
      <c r="BL29" s="334">
        <f t="shared" si="1"/>
        <v>20.145311079168721</v>
      </c>
      <c r="BM29" s="334">
        <f t="shared" si="1"/>
        <v>19.440791766882935</v>
      </c>
      <c r="BN29" s="334">
        <f t="shared" si="1"/>
        <v>20.532405596480988</v>
      </c>
      <c r="BO29" s="334">
        <f t="shared" si="1"/>
        <v>20.85756350229935</v>
      </c>
      <c r="BP29" s="334">
        <f t="shared" si="1"/>
        <v>19.608331018254976</v>
      </c>
      <c r="BQ29" s="334">
        <f t="shared" si="1"/>
        <v>19.648212009646745</v>
      </c>
      <c r="BR29" s="334">
        <f t="shared" si="1"/>
        <v>21.600134356772728</v>
      </c>
      <c r="BS29" s="334">
        <f t="shared" si="1"/>
        <v>20.646944914629305</v>
      </c>
      <c r="BT29" s="334">
        <f t="shared" si="1"/>
        <v>20.043898815792932</v>
      </c>
      <c r="BU29" s="334">
        <f t="shared" si="1"/>
        <v>19.706759218095254</v>
      </c>
      <c r="BV29" s="334">
        <f t="shared" si="1"/>
        <v>21.378656366590157</v>
      </c>
      <c r="BW29" s="334">
        <f t="shared" ref="BW29:EH29" si="2">SUM(BW4:BW27)</f>
        <v>21.447287998972293</v>
      </c>
      <c r="BX29" s="334">
        <f t="shared" si="2"/>
        <v>20.061042971424353</v>
      </c>
      <c r="BY29" s="334">
        <f t="shared" si="2"/>
        <v>19.479601278936268</v>
      </c>
      <c r="BZ29" s="334">
        <f t="shared" si="2"/>
        <v>19.647224129057143</v>
      </c>
      <c r="CA29" s="334">
        <f t="shared" si="2"/>
        <v>17.744759570481325</v>
      </c>
      <c r="CB29" s="334">
        <f t="shared" si="2"/>
        <v>18.185710520055849</v>
      </c>
      <c r="CC29" s="334">
        <f t="shared" si="2"/>
        <v>18.774143122130326</v>
      </c>
      <c r="CD29" s="334">
        <f t="shared" si="2"/>
        <v>17.628539737416645</v>
      </c>
      <c r="CE29" s="334">
        <f t="shared" si="2"/>
        <v>17.238291360088212</v>
      </c>
      <c r="CF29" s="334">
        <f t="shared" si="2"/>
        <v>18.050612133329267</v>
      </c>
      <c r="CG29" s="334">
        <f t="shared" si="2"/>
        <v>19.533481681355713</v>
      </c>
      <c r="CH29" s="334">
        <f t="shared" si="2"/>
        <v>18.396418597698649</v>
      </c>
      <c r="CI29" s="334">
        <f t="shared" si="2"/>
        <v>18.283187513329917</v>
      </c>
      <c r="CJ29" s="334">
        <f t="shared" si="2"/>
        <v>17.84796480079757</v>
      </c>
      <c r="CK29" s="334">
        <f t="shared" si="2"/>
        <v>18.11788472408595</v>
      </c>
      <c r="CL29" s="334">
        <f t="shared" si="2"/>
        <v>17.913736203835015</v>
      </c>
      <c r="CM29" s="334">
        <f t="shared" si="2"/>
        <v>20.021699045759469</v>
      </c>
      <c r="CN29" s="334">
        <f t="shared" si="2"/>
        <v>18.785476196127281</v>
      </c>
      <c r="CO29" s="334">
        <f t="shared" si="2"/>
        <v>17.485866808261097</v>
      </c>
      <c r="CP29" s="334">
        <f t="shared" si="2"/>
        <v>18.412074485943641</v>
      </c>
      <c r="CQ29" s="334">
        <f t="shared" si="2"/>
        <v>18.331409280474308</v>
      </c>
      <c r="CR29" s="334">
        <f t="shared" si="2"/>
        <v>18.028821300850819</v>
      </c>
      <c r="CS29" s="334">
        <f t="shared" si="2"/>
        <v>17.357584699954828</v>
      </c>
      <c r="CT29" s="334">
        <f t="shared" si="2"/>
        <v>17.634559891558276</v>
      </c>
      <c r="CU29" s="334">
        <f t="shared" si="2"/>
        <v>18.628383652155403</v>
      </c>
      <c r="CV29" s="334">
        <f t="shared" si="2"/>
        <v>18.153389957864785</v>
      </c>
      <c r="CW29" s="334">
        <f t="shared" si="2"/>
        <v>18.180394437965628</v>
      </c>
      <c r="CX29" s="334">
        <f t="shared" si="2"/>
        <v>17.440731867590973</v>
      </c>
      <c r="CY29" s="334">
        <f t="shared" si="2"/>
        <v>16.958891052075032</v>
      </c>
      <c r="CZ29" s="334">
        <f t="shared" si="2"/>
        <v>18.383689482133754</v>
      </c>
      <c r="DA29" s="334">
        <f t="shared" si="2"/>
        <v>18.138239978236665</v>
      </c>
      <c r="DB29" s="334">
        <f t="shared" si="2"/>
        <v>17.467455722652037</v>
      </c>
      <c r="DC29" s="334">
        <f t="shared" si="2"/>
        <v>16.8246645525684</v>
      </c>
      <c r="DD29" s="334">
        <f t="shared" si="2"/>
        <v>17.536322677667211</v>
      </c>
      <c r="DE29" s="334">
        <f t="shared" si="2"/>
        <v>16.892664243076407</v>
      </c>
      <c r="DF29" s="334">
        <f t="shared" si="2"/>
        <v>17.194024845419523</v>
      </c>
      <c r="DG29" s="334">
        <f t="shared" si="2"/>
        <v>17.317846513293887</v>
      </c>
      <c r="DH29" s="334">
        <f t="shared" si="2"/>
        <v>18.406285430689351</v>
      </c>
      <c r="DI29" s="334">
        <f t="shared" si="2"/>
        <v>18.585572273465523</v>
      </c>
      <c r="DJ29" s="334">
        <f t="shared" si="2"/>
        <v>16.759122443507994</v>
      </c>
      <c r="DK29" s="334">
        <f t="shared" si="2"/>
        <v>16.615597003463144</v>
      </c>
      <c r="DL29" s="334">
        <f t="shared" si="2"/>
        <v>16.073536144813282</v>
      </c>
      <c r="DM29" s="334">
        <f t="shared" si="2"/>
        <v>17.567917036434579</v>
      </c>
      <c r="DN29" s="334">
        <f t="shared" si="2"/>
        <v>18.118549521335769</v>
      </c>
      <c r="DO29" s="334">
        <f t="shared" si="2"/>
        <v>19.718309253153688</v>
      </c>
      <c r="DP29" s="334">
        <f t="shared" si="2"/>
        <v>19.237450874786347</v>
      </c>
      <c r="DQ29" s="334">
        <f t="shared" si="2"/>
        <v>17.508642805018003</v>
      </c>
      <c r="DR29" s="334">
        <f t="shared" si="2"/>
        <v>16.935406152097556</v>
      </c>
      <c r="DS29" s="334">
        <f t="shared" si="2"/>
        <v>16.413997239927912</v>
      </c>
      <c r="DT29" s="334">
        <f t="shared" si="2"/>
        <v>16.833624687944198</v>
      </c>
      <c r="DU29" s="334">
        <f t="shared" si="2"/>
        <v>17.597031997878542</v>
      </c>
      <c r="DV29" s="334">
        <f t="shared" si="2"/>
        <v>17.287677711658599</v>
      </c>
      <c r="DW29" s="334">
        <f t="shared" si="2"/>
        <v>18.644556536784194</v>
      </c>
      <c r="DX29" s="334">
        <f t="shared" si="2"/>
        <v>16.627561344879428</v>
      </c>
      <c r="DY29" s="334">
        <f t="shared" si="2"/>
        <v>16.792401066031644</v>
      </c>
      <c r="DZ29" s="334">
        <f t="shared" si="2"/>
        <v>15.859272114705934</v>
      </c>
      <c r="EA29" s="334">
        <f t="shared" si="2"/>
        <v>15.41568698012785</v>
      </c>
      <c r="EB29" s="334">
        <f t="shared" si="2"/>
        <v>15.712587815288718</v>
      </c>
      <c r="EC29" s="334">
        <f t="shared" si="2"/>
        <v>16.400810389877797</v>
      </c>
      <c r="ED29" s="334">
        <f t="shared" si="2"/>
        <v>17.931154670733523</v>
      </c>
      <c r="EE29" s="334">
        <f t="shared" si="2"/>
        <v>15.750922066419658</v>
      </c>
      <c r="EF29" s="334">
        <f t="shared" si="2"/>
        <v>15.679711381462162</v>
      </c>
      <c r="EG29" s="334">
        <f t="shared" si="2"/>
        <v>15.786817910260845</v>
      </c>
      <c r="EH29" s="334">
        <f t="shared" si="2"/>
        <v>15.570825981762523</v>
      </c>
      <c r="EI29" s="334">
        <f t="shared" ref="EI29:GT29" si="3">SUM(EI4:EI27)</f>
        <v>15.626341770014424</v>
      </c>
      <c r="EJ29" s="334">
        <f t="shared" si="3"/>
        <v>16.890270252733863</v>
      </c>
      <c r="EK29" s="334">
        <f t="shared" si="3"/>
        <v>18.281861751529391</v>
      </c>
      <c r="EL29" s="334">
        <f t="shared" si="3"/>
        <v>17.79864119535171</v>
      </c>
      <c r="EM29" s="334">
        <f t="shared" si="3"/>
        <v>17.053372959638981</v>
      </c>
      <c r="EN29" s="334">
        <f t="shared" si="3"/>
        <v>16.014161365997023</v>
      </c>
      <c r="EO29" s="334">
        <f t="shared" si="3"/>
        <v>16.37241256402163</v>
      </c>
      <c r="EP29" s="334">
        <f t="shared" si="3"/>
        <v>16.788952496209763</v>
      </c>
      <c r="EQ29" s="334">
        <f t="shared" si="3"/>
        <v>17.852228236079952</v>
      </c>
      <c r="ER29" s="334">
        <f t="shared" si="3"/>
        <v>18.862879265314987</v>
      </c>
      <c r="ES29" s="334">
        <f t="shared" si="3"/>
        <v>21.506370010183979</v>
      </c>
      <c r="ET29" s="334">
        <f t="shared" si="3"/>
        <v>19.251923434196232</v>
      </c>
      <c r="EU29" s="334">
        <f t="shared" si="3"/>
        <v>17.82882157245232</v>
      </c>
      <c r="EV29" s="334">
        <f t="shared" si="3"/>
        <v>17.798628367859315</v>
      </c>
      <c r="EW29" s="334">
        <f t="shared" si="3"/>
        <v>19.868120005395799</v>
      </c>
      <c r="EX29" s="334">
        <f t="shared" si="3"/>
        <v>20.357278324763247</v>
      </c>
      <c r="EY29" s="334">
        <f t="shared" si="3"/>
        <v>24.000116771710637</v>
      </c>
      <c r="EZ29" s="334">
        <f t="shared" si="3"/>
        <v>26.786983813722532</v>
      </c>
      <c r="FA29" s="334">
        <f t="shared" si="3"/>
        <v>19.849544758312526</v>
      </c>
      <c r="FB29" s="334">
        <f t="shared" si="3"/>
        <v>18.259320706839578</v>
      </c>
      <c r="FC29" s="334">
        <f t="shared" si="3"/>
        <v>18.090955623799783</v>
      </c>
      <c r="FD29" s="334">
        <f t="shared" si="3"/>
        <v>22.750752872401915</v>
      </c>
      <c r="FE29" s="334">
        <f t="shared" si="3"/>
        <v>23.430944249285513</v>
      </c>
      <c r="FF29" s="334">
        <f t="shared" si="3"/>
        <v>24.691900584611851</v>
      </c>
      <c r="FG29" s="334">
        <f t="shared" si="3"/>
        <v>20.079555625367011</v>
      </c>
      <c r="FH29" s="334">
        <f t="shared" si="3"/>
        <v>18.489859443846822</v>
      </c>
      <c r="FI29" s="334">
        <f t="shared" si="3"/>
        <v>21.464994345589432</v>
      </c>
      <c r="FJ29" s="334">
        <f t="shared" si="3"/>
        <v>28.537012893737344</v>
      </c>
      <c r="FK29" s="334">
        <f t="shared" si="3"/>
        <v>25.635040833827293</v>
      </c>
      <c r="FL29" s="334">
        <f t="shared" si="3"/>
        <v>25.871461468979419</v>
      </c>
      <c r="FM29" s="334">
        <f t="shared" si="3"/>
        <v>23.516275927960208</v>
      </c>
      <c r="FN29" s="334">
        <f t="shared" si="3"/>
        <v>20.341635402369231</v>
      </c>
      <c r="FO29" s="334">
        <f t="shared" si="3"/>
        <v>22.634478497130193</v>
      </c>
      <c r="FP29" s="334">
        <f t="shared" si="3"/>
        <v>21.477873377567288</v>
      </c>
      <c r="FQ29" s="334">
        <f t="shared" si="3"/>
        <v>19.172793213257968</v>
      </c>
      <c r="FR29" s="334">
        <f t="shared" si="3"/>
        <v>19.74816040521284</v>
      </c>
      <c r="FS29" s="334">
        <f t="shared" si="3"/>
        <v>22.882543510327899</v>
      </c>
      <c r="FT29" s="334">
        <f t="shared" si="3"/>
        <v>25.692784978335201</v>
      </c>
      <c r="FU29" s="334">
        <f t="shared" si="3"/>
        <v>25.718524537034455</v>
      </c>
      <c r="FV29" s="334">
        <f t="shared" si="3"/>
        <v>23.970060786757806</v>
      </c>
      <c r="FW29" s="334">
        <f t="shared" si="3"/>
        <v>23.1581048968782</v>
      </c>
      <c r="FX29" s="334">
        <f t="shared" si="3"/>
        <v>25.190746905000161</v>
      </c>
      <c r="FY29" s="334">
        <f t="shared" si="3"/>
        <v>25.501620269941657</v>
      </c>
      <c r="FZ29" s="334">
        <f t="shared" si="3"/>
        <v>27.75141765583906</v>
      </c>
      <c r="GA29" s="334">
        <f t="shared" si="3"/>
        <v>30.729831239411826</v>
      </c>
      <c r="GB29" s="334">
        <f t="shared" si="3"/>
        <v>30.832458540053722</v>
      </c>
      <c r="GC29" s="334">
        <f t="shared" si="3"/>
        <v>29.32915266679958</v>
      </c>
      <c r="GD29" s="334">
        <f t="shared" si="3"/>
        <v>36.930539037558894</v>
      </c>
      <c r="GE29" s="334">
        <f t="shared" si="3"/>
        <v>40.916870697794238</v>
      </c>
      <c r="GF29" s="334">
        <f t="shared" si="3"/>
        <v>41.586459284933824</v>
      </c>
      <c r="GG29" s="334">
        <f t="shared" si="3"/>
        <v>44.424902605124721</v>
      </c>
      <c r="GH29" s="334">
        <f t="shared" si="3"/>
        <v>36.738587753838175</v>
      </c>
      <c r="GI29" s="334">
        <f t="shared" si="3"/>
        <v>31.337166112148147</v>
      </c>
      <c r="GJ29" s="334">
        <f t="shared" si="3"/>
        <v>34.797247525130928</v>
      </c>
      <c r="GK29" s="334">
        <f t="shared" si="3"/>
        <v>38.786977955001127</v>
      </c>
      <c r="GL29" s="334">
        <f t="shared" si="3"/>
        <v>40.198712779448421</v>
      </c>
      <c r="GM29" s="334">
        <f t="shared" si="3"/>
        <v>37.768889133545507</v>
      </c>
      <c r="GN29" s="334">
        <f t="shared" si="3"/>
        <v>42.575939703144215</v>
      </c>
      <c r="GO29" s="334">
        <f t="shared" si="3"/>
        <v>36.800675315378761</v>
      </c>
      <c r="GP29" s="334">
        <f t="shared" si="3"/>
        <v>27.254218458347804</v>
      </c>
      <c r="GQ29" s="334">
        <f t="shared" si="3"/>
        <v>33.3362090396203</v>
      </c>
      <c r="GR29" s="334">
        <f t="shared" si="3"/>
        <v>36.447115979725069</v>
      </c>
      <c r="GS29" s="334">
        <f t="shared" si="3"/>
        <v>36.190216238409981</v>
      </c>
      <c r="GT29" s="334">
        <f t="shared" si="3"/>
        <v>39.606113794968849</v>
      </c>
      <c r="GU29" s="334">
        <f t="shared" ref="GU29:JF29" si="4">SUM(GU4:GU27)</f>
        <v>38.399306963406119</v>
      </c>
      <c r="GV29" s="334">
        <f t="shared" si="4"/>
        <v>42.284940301533922</v>
      </c>
      <c r="GW29" s="334">
        <f t="shared" si="4"/>
        <v>36.421556058944368</v>
      </c>
      <c r="GX29" s="334">
        <f t="shared" si="4"/>
        <v>37.959220029097274</v>
      </c>
      <c r="GY29" s="334">
        <f t="shared" si="4"/>
        <v>43.818761153140407</v>
      </c>
      <c r="GZ29" s="334">
        <f t="shared" si="4"/>
        <v>34.647636722672885</v>
      </c>
      <c r="HA29" s="334">
        <f t="shared" si="4"/>
        <v>38.571652410547351</v>
      </c>
      <c r="HB29" s="334">
        <f t="shared" si="4"/>
        <v>51.666181310143301</v>
      </c>
      <c r="HC29" s="334">
        <f t="shared" si="4"/>
        <v>54.187218730492788</v>
      </c>
      <c r="HD29" s="334">
        <f t="shared" si="4"/>
        <v>43.105974829604662</v>
      </c>
      <c r="HE29" s="334">
        <f t="shared" si="4"/>
        <v>28.329881304234789</v>
      </c>
      <c r="HF29" s="334">
        <f t="shared" si="4"/>
        <v>29.584974847261012</v>
      </c>
      <c r="HG29" s="334">
        <f t="shared" si="4"/>
        <v>31.802447746037263</v>
      </c>
      <c r="HH29" s="334">
        <f t="shared" si="4"/>
        <v>35.461760893102458</v>
      </c>
      <c r="HI29" s="334">
        <f t="shared" si="4"/>
        <v>36.833685017184905</v>
      </c>
      <c r="HJ29" s="334">
        <f t="shared" si="4"/>
        <v>40.76884369339507</v>
      </c>
      <c r="HK29" s="334">
        <f t="shared" si="4"/>
        <v>42.282139252234209</v>
      </c>
      <c r="HL29" s="334">
        <f t="shared" si="4"/>
        <v>43.891825130122399</v>
      </c>
      <c r="HM29" s="334">
        <f t="shared" si="4"/>
        <v>39.204392398333113</v>
      </c>
      <c r="HN29" s="334">
        <f t="shared" si="4"/>
        <v>40.80090263045301</v>
      </c>
      <c r="HO29" s="334">
        <f t="shared" si="4"/>
        <v>38.918833755175839</v>
      </c>
      <c r="HP29" s="334">
        <f t="shared" si="4"/>
        <v>43.677682711970689</v>
      </c>
      <c r="HQ29" s="334">
        <f t="shared" si="4"/>
        <v>45.417479736257221</v>
      </c>
      <c r="HR29" s="334">
        <f t="shared" si="4"/>
        <v>37.317794690152695</v>
      </c>
      <c r="HS29" s="334">
        <f t="shared" si="4"/>
        <v>33.341369917641444</v>
      </c>
      <c r="HT29" s="334">
        <f t="shared" si="4"/>
        <v>37.352198607964873</v>
      </c>
      <c r="HU29" s="334">
        <f t="shared" si="4"/>
        <v>39.408102698359563</v>
      </c>
      <c r="HV29" s="334">
        <f t="shared" si="4"/>
        <v>37.43902460582197</v>
      </c>
      <c r="HW29" s="334">
        <f t="shared" si="4"/>
        <v>33.748559282737858</v>
      </c>
      <c r="HX29" s="334">
        <f t="shared" si="4"/>
        <v>32.375722060665659</v>
      </c>
      <c r="HY29" s="334">
        <f t="shared" si="4"/>
        <v>34.580619282843074</v>
      </c>
      <c r="HZ29" s="334">
        <f t="shared" si="4"/>
        <v>32.108028874678041</v>
      </c>
      <c r="IA29" s="334">
        <f t="shared" si="4"/>
        <v>34.351097698178059</v>
      </c>
      <c r="IB29" s="334">
        <f t="shared" si="4"/>
        <v>35.511574792790967</v>
      </c>
      <c r="IC29" s="334">
        <f t="shared" si="4"/>
        <v>34.888492824061963</v>
      </c>
      <c r="ID29" s="334">
        <f t="shared" si="4"/>
        <v>40.496967975661377</v>
      </c>
      <c r="IE29" s="334">
        <f t="shared" si="4"/>
        <v>45.574460062080249</v>
      </c>
      <c r="IF29" s="334">
        <f t="shared" si="4"/>
        <v>43.82707423012571</v>
      </c>
      <c r="IG29" s="334">
        <f t="shared" si="4"/>
        <v>42.051055321045858</v>
      </c>
      <c r="IH29" s="334">
        <f t="shared" si="4"/>
        <v>42.531619970773349</v>
      </c>
      <c r="II29" s="334">
        <f t="shared" si="4"/>
        <v>45.199127709333311</v>
      </c>
      <c r="IJ29" s="334">
        <f t="shared" si="4"/>
        <v>31.368820343340754</v>
      </c>
      <c r="IK29" s="334">
        <f t="shared" si="4"/>
        <v>28.764777769403238</v>
      </c>
      <c r="IL29" s="334">
        <f t="shared" si="4"/>
        <v>26.432170718679377</v>
      </c>
      <c r="IM29" s="334">
        <f t="shared" si="4"/>
        <v>24.536134939981569</v>
      </c>
      <c r="IN29" s="334">
        <f t="shared" si="4"/>
        <v>23.466097080004619</v>
      </c>
      <c r="IO29" s="334">
        <f t="shared" si="4"/>
        <v>25.372152683659969</v>
      </c>
      <c r="IP29" s="334">
        <f t="shared" si="4"/>
        <v>29.985814464848701</v>
      </c>
      <c r="IQ29" s="334">
        <f t="shared" si="4"/>
        <v>32.032803765988319</v>
      </c>
      <c r="IR29" s="334">
        <f t="shared" si="4"/>
        <v>33.216561953737397</v>
      </c>
      <c r="IS29" s="334">
        <f t="shared" si="4"/>
        <v>29.995654366946471</v>
      </c>
      <c r="IT29" s="334">
        <f t="shared" si="4"/>
        <v>31.805145778016996</v>
      </c>
      <c r="IU29" s="334">
        <f t="shared" si="4"/>
        <v>32.123863926766404</v>
      </c>
      <c r="IV29" s="334">
        <f t="shared" si="4"/>
        <v>34.801511499193921</v>
      </c>
      <c r="IW29" s="334">
        <f t="shared" si="4"/>
        <v>28.294047587685412</v>
      </c>
      <c r="IX29" s="334">
        <f t="shared" si="4"/>
        <v>23.074841904994926</v>
      </c>
      <c r="IY29" s="334">
        <f t="shared" si="4"/>
        <v>24.571347658146333</v>
      </c>
      <c r="IZ29" s="334">
        <f t="shared" si="4"/>
        <v>27.310454562951669</v>
      </c>
      <c r="JA29" s="334">
        <f t="shared" si="4"/>
        <v>27.893126462017602</v>
      </c>
      <c r="JB29" s="334">
        <f t="shared" si="4"/>
        <v>27.191801648048411</v>
      </c>
      <c r="JC29" s="334">
        <f t="shared" si="4"/>
        <v>35.192230734060516</v>
      </c>
      <c r="JD29" s="334">
        <f t="shared" si="4"/>
        <v>31.869424760525611</v>
      </c>
      <c r="JE29" s="334">
        <f t="shared" si="4"/>
        <v>22.801685727692522</v>
      </c>
      <c r="JF29" s="334">
        <f t="shared" si="4"/>
        <v>25.595336357210211</v>
      </c>
      <c r="JG29" s="334">
        <f t="shared" ref="JG29:LR29" si="5">SUM(JG4:JG27)</f>
        <v>33.381757417843637</v>
      </c>
      <c r="JH29" s="334">
        <f t="shared" si="5"/>
        <v>27.108603484791587</v>
      </c>
      <c r="JI29" s="334">
        <f t="shared" si="5"/>
        <v>23.68336411255358</v>
      </c>
      <c r="JJ29" s="334">
        <f t="shared" si="5"/>
        <v>20.651202721577324</v>
      </c>
      <c r="JK29" s="334">
        <f t="shared" si="5"/>
        <v>19.838621679993352</v>
      </c>
      <c r="JL29" s="334">
        <f t="shared" si="5"/>
        <v>20.938811727851281</v>
      </c>
      <c r="JM29" s="334">
        <f t="shared" si="5"/>
        <v>26.06946074859583</v>
      </c>
      <c r="JN29" s="334">
        <f t="shared" si="5"/>
        <v>30.785264977625438</v>
      </c>
      <c r="JO29" s="334">
        <f t="shared" si="5"/>
        <v>33.042594381646119</v>
      </c>
      <c r="JP29" s="334">
        <f t="shared" si="5"/>
        <v>27.429473440357462</v>
      </c>
      <c r="JQ29" s="334">
        <f t="shared" si="5"/>
        <v>22.92663982251312</v>
      </c>
      <c r="JR29" s="334">
        <f t="shared" si="5"/>
        <v>24.167384406945697</v>
      </c>
      <c r="JS29" s="334">
        <f t="shared" si="5"/>
        <v>21.702179338204804</v>
      </c>
      <c r="JT29" s="334">
        <f t="shared" si="5"/>
        <v>26.328547501380442</v>
      </c>
      <c r="JU29" s="334">
        <f t="shared" si="5"/>
        <v>29.384574209751452</v>
      </c>
      <c r="JV29" s="334">
        <f t="shared" si="5"/>
        <v>23.009493865835061</v>
      </c>
      <c r="JW29" s="334">
        <f t="shared" si="5"/>
        <v>25.037132730571493</v>
      </c>
      <c r="JX29" s="334">
        <f t="shared" si="5"/>
        <v>33.54177437620325</v>
      </c>
      <c r="JY29" s="334">
        <f t="shared" si="5"/>
        <v>20.563838564606506</v>
      </c>
      <c r="JZ29" s="334">
        <f t="shared" si="5"/>
        <v>19.148796579990485</v>
      </c>
      <c r="KA29" s="334">
        <f t="shared" si="5"/>
        <v>19.566740826051156</v>
      </c>
      <c r="KB29" s="334">
        <f t="shared" si="5"/>
        <v>19.904269569483429</v>
      </c>
      <c r="KC29" s="334">
        <f t="shared" si="5"/>
        <v>21.834873796701906</v>
      </c>
      <c r="KD29" s="334">
        <f t="shared" si="5"/>
        <v>18.885783691015366</v>
      </c>
      <c r="KE29" s="334">
        <f t="shared" si="5"/>
        <v>18.673077899589039</v>
      </c>
      <c r="KF29" s="334">
        <f t="shared" si="5"/>
        <v>17.143032539346617</v>
      </c>
      <c r="KG29" s="334">
        <f t="shared" si="5"/>
        <v>17.730103642249496</v>
      </c>
      <c r="KH29" s="334">
        <f t="shared" si="5"/>
        <v>18.395269380654675</v>
      </c>
      <c r="KI29" s="334">
        <f t="shared" si="5"/>
        <v>18.807687133852493</v>
      </c>
      <c r="KJ29" s="334">
        <f t="shared" si="5"/>
        <v>19.099215980647511</v>
      </c>
      <c r="KK29" s="334">
        <f t="shared" si="5"/>
        <v>17.657629609581701</v>
      </c>
      <c r="KL29" s="334">
        <f t="shared" si="5"/>
        <v>17.795096876068126</v>
      </c>
      <c r="KM29" s="334">
        <f t="shared" si="5"/>
        <v>17.907547464214783</v>
      </c>
      <c r="KN29" s="334">
        <f t="shared" si="5"/>
        <v>17.432478449994957</v>
      </c>
      <c r="KO29" s="334">
        <f t="shared" si="5"/>
        <v>18.260693560932474</v>
      </c>
      <c r="KP29" s="334">
        <f t="shared" si="5"/>
        <v>19.58199783611256</v>
      </c>
      <c r="KQ29" s="334">
        <f t="shared" si="5"/>
        <v>17.694690378347691</v>
      </c>
      <c r="KR29" s="334">
        <f t="shared" si="5"/>
        <v>18.000599715347114</v>
      </c>
      <c r="KS29" s="334">
        <f t="shared" si="5"/>
        <v>16.691591802941694</v>
      </c>
      <c r="KT29" s="334">
        <f t="shared" si="5"/>
        <v>16.837075192570513</v>
      </c>
      <c r="KU29" s="334">
        <f t="shared" si="5"/>
        <v>17.312915505549036</v>
      </c>
      <c r="KV29" s="334">
        <f t="shared" si="5"/>
        <v>18.221308441072221</v>
      </c>
      <c r="KW29" s="334">
        <f t="shared" si="5"/>
        <v>18.99311232078664</v>
      </c>
      <c r="KX29" s="334">
        <f t="shared" si="5"/>
        <v>17.151619135249113</v>
      </c>
      <c r="KY29" s="334">
        <f t="shared" si="5"/>
        <v>17.303156577308656</v>
      </c>
      <c r="KZ29" s="334">
        <f t="shared" si="5"/>
        <v>16.788345963409935</v>
      </c>
      <c r="LA29" s="334">
        <f t="shared" si="5"/>
        <v>17.615164326530952</v>
      </c>
      <c r="LB29" s="334">
        <f t="shared" si="5"/>
        <v>16.790505213593988</v>
      </c>
      <c r="LC29" s="334">
        <f t="shared" si="5"/>
        <v>18.02100481143443</v>
      </c>
      <c r="LD29" s="334">
        <f t="shared" si="5"/>
        <v>18.628870591547535</v>
      </c>
      <c r="LE29" s="334">
        <f t="shared" si="5"/>
        <v>17.268072680787345</v>
      </c>
      <c r="LF29" s="334">
        <f t="shared" si="5"/>
        <v>17.784073507841093</v>
      </c>
      <c r="LG29" s="334">
        <f t="shared" si="5"/>
        <v>17.266043596607325</v>
      </c>
      <c r="LH29" s="334">
        <f t="shared" si="5"/>
        <v>17.350397570597352</v>
      </c>
      <c r="LI29" s="334">
        <f t="shared" si="5"/>
        <v>18.913344633413235</v>
      </c>
      <c r="LJ29" s="334">
        <f t="shared" si="5"/>
        <v>20.06120186798486</v>
      </c>
      <c r="LK29" s="334">
        <f t="shared" si="5"/>
        <v>19.669877107072999</v>
      </c>
      <c r="LL29" s="334">
        <f t="shared" si="5"/>
        <v>17.721982602974094</v>
      </c>
      <c r="LM29" s="334">
        <f t="shared" si="5"/>
        <v>18.791362423403296</v>
      </c>
      <c r="LN29" s="334">
        <f t="shared" si="5"/>
        <v>20.230528730197776</v>
      </c>
      <c r="LO29" s="334">
        <f t="shared" si="5"/>
        <v>19.339516198789592</v>
      </c>
      <c r="LP29" s="334">
        <f t="shared" si="5"/>
        <v>17.862575176307363</v>
      </c>
      <c r="LQ29" s="334">
        <f t="shared" si="5"/>
        <v>19.595685764097304</v>
      </c>
      <c r="LR29" s="334">
        <f t="shared" si="5"/>
        <v>20.303294452548911</v>
      </c>
      <c r="LS29" s="334">
        <f t="shared" ref="LS29:NJ29" si="6">SUM(LS4:LS27)</f>
        <v>18.280259201188791</v>
      </c>
      <c r="LT29" s="334">
        <f t="shared" si="6"/>
        <v>16.988496302865308</v>
      </c>
      <c r="LU29" s="334">
        <f t="shared" si="6"/>
        <v>17.811896278054125</v>
      </c>
      <c r="LV29" s="334">
        <f t="shared" si="6"/>
        <v>17.250314995624759</v>
      </c>
      <c r="LW29" s="334">
        <f t="shared" si="6"/>
        <v>17.696167726875515</v>
      </c>
      <c r="LX29" s="334">
        <f t="shared" si="6"/>
        <v>18.83508317313601</v>
      </c>
      <c r="LY29" s="334">
        <f t="shared" si="6"/>
        <v>20.347420138326481</v>
      </c>
      <c r="LZ29" s="334">
        <f t="shared" si="6"/>
        <v>18.156100342925448</v>
      </c>
      <c r="MA29" s="334">
        <f t="shared" si="6"/>
        <v>17.247587369580156</v>
      </c>
      <c r="MB29" s="334">
        <f t="shared" si="6"/>
        <v>19.052390561628265</v>
      </c>
      <c r="MC29" s="334">
        <f t="shared" si="6"/>
        <v>21.172300243785863</v>
      </c>
      <c r="MD29" s="334">
        <f t="shared" si="6"/>
        <v>20.440388844861413</v>
      </c>
      <c r="ME29" s="334">
        <f t="shared" si="6"/>
        <v>20.780074920377213</v>
      </c>
      <c r="MF29" s="334">
        <f t="shared" si="6"/>
        <v>21.969147763022367</v>
      </c>
      <c r="MG29" s="334">
        <f t="shared" si="6"/>
        <v>20.0213167838758</v>
      </c>
      <c r="MH29" s="334">
        <f t="shared" si="6"/>
        <v>19.75360789054162</v>
      </c>
      <c r="MI29" s="334">
        <f t="shared" si="6"/>
        <v>19.064322993566002</v>
      </c>
      <c r="MJ29" s="334">
        <f t="shared" si="6"/>
        <v>18.746066313837556</v>
      </c>
      <c r="MK29" s="334">
        <f t="shared" si="6"/>
        <v>18.630570230066411</v>
      </c>
      <c r="ML29" s="334">
        <f t="shared" si="6"/>
        <v>20.255016343084499</v>
      </c>
      <c r="MM29" s="334">
        <f t="shared" si="6"/>
        <v>22.107452270786993</v>
      </c>
      <c r="MN29" s="334">
        <f t="shared" si="6"/>
        <v>18.925372500213843</v>
      </c>
      <c r="MO29" s="334">
        <f t="shared" si="6"/>
        <v>18.134694503839224</v>
      </c>
      <c r="MP29" s="334">
        <f t="shared" si="6"/>
        <v>19.777966104363291</v>
      </c>
      <c r="MQ29" s="334">
        <f t="shared" si="6"/>
        <v>20.021108343839668</v>
      </c>
      <c r="MR29" s="334">
        <f t="shared" si="6"/>
        <v>19.387619745631039</v>
      </c>
      <c r="MS29" s="334">
        <f t="shared" si="6"/>
        <v>19.797449655112917</v>
      </c>
      <c r="MT29" s="334">
        <f t="shared" si="6"/>
        <v>21.051178881433692</v>
      </c>
      <c r="MU29" s="334">
        <f t="shared" si="6"/>
        <v>20.931533364439197</v>
      </c>
      <c r="MV29" s="334">
        <f t="shared" si="6"/>
        <v>21.223165004681348</v>
      </c>
      <c r="MW29" s="334">
        <f t="shared" si="6"/>
        <v>20.797272334242667</v>
      </c>
      <c r="MX29" s="334">
        <f t="shared" si="6"/>
        <v>23.074217461617838</v>
      </c>
      <c r="MY29" s="334">
        <f t="shared" si="6"/>
        <v>22.073604050759272</v>
      </c>
      <c r="MZ29" s="334">
        <f t="shared" si="6"/>
        <v>22.820917633633368</v>
      </c>
      <c r="NA29" s="334">
        <f t="shared" si="6"/>
        <v>22.571023885960226</v>
      </c>
      <c r="NB29" s="334">
        <f t="shared" si="6"/>
        <v>20.81296171599304</v>
      </c>
      <c r="NC29" s="334">
        <f t="shared" si="6"/>
        <v>20.960443699588957</v>
      </c>
      <c r="ND29" s="334">
        <f t="shared" si="6"/>
        <v>22.268433642985968</v>
      </c>
      <c r="NE29" s="334">
        <f t="shared" si="6"/>
        <v>21.579303034830488</v>
      </c>
      <c r="NF29" s="334">
        <f t="shared" si="6"/>
        <v>20.1870678921116</v>
      </c>
      <c r="NG29" s="334">
        <f t="shared" si="6"/>
        <v>20.526715691129429</v>
      </c>
      <c r="NH29" s="334">
        <f t="shared" si="6"/>
        <v>21.028980675393242</v>
      </c>
      <c r="NI29" s="334">
        <f t="shared" si="6"/>
        <v>21.137986410416865</v>
      </c>
      <c r="NJ29" s="334">
        <f t="shared" si="6"/>
        <v>20.970930420948655</v>
      </c>
    </row>
    <row r="31" spans="4:374" x14ac:dyDescent="0.25">
      <c r="H31" s="317"/>
    </row>
  </sheetData>
  <mergeCells count="3">
    <mergeCell ref="A4:B4"/>
    <mergeCell ref="D1:G1"/>
    <mergeCell ref="D2:F2"/>
  </mergeCells>
  <pageMargins left="0.7" right="0.7" top="0.75" bottom="0.75" header="0.3" footer="0.3"/>
  <pageSetup orientation="portrait" verticalDpi="0" r:id="rId1"/>
  <ignoredErrors>
    <ignoredError sqref="J29:NJ2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J31"/>
  <sheetViews>
    <sheetView topLeftCell="C1" workbookViewId="0"/>
  </sheetViews>
  <sheetFormatPr defaultRowHeight="15" x14ac:dyDescent="0.25"/>
  <cols>
    <col min="1" max="1" width="9.7109375" hidden="1" customWidth="1"/>
    <col min="2" max="2" width="10.7109375" hidden="1" customWidth="1"/>
    <col min="3" max="3" width="5.7109375" customWidth="1"/>
    <col min="8" max="8" width="13.5703125" customWidth="1"/>
    <col min="9" max="9" width="10.5703125" customWidth="1"/>
    <col min="10" max="18" width="8.7109375" bestFit="1" customWidth="1"/>
    <col min="19" max="40" width="9.7109375" bestFit="1" customWidth="1"/>
    <col min="41" max="49" width="8.7109375" bestFit="1" customWidth="1"/>
    <col min="50" max="68" width="9.7109375" bestFit="1" customWidth="1"/>
    <col min="69" max="77" width="8.7109375" bestFit="1" customWidth="1"/>
    <col min="78" max="99" width="9.7109375" bestFit="1" customWidth="1"/>
    <col min="100" max="108" width="8.7109375" bestFit="1" customWidth="1"/>
    <col min="109" max="129" width="9.7109375" bestFit="1" customWidth="1"/>
    <col min="130" max="138" width="8.7109375" bestFit="1" customWidth="1"/>
    <col min="139" max="160" width="9.7109375" bestFit="1" customWidth="1"/>
    <col min="161" max="169" width="8.7109375" bestFit="1" customWidth="1"/>
    <col min="170" max="190" width="9.7109375" bestFit="1" customWidth="1"/>
    <col min="191" max="199" width="8.7109375" bestFit="1" customWidth="1"/>
    <col min="200" max="221" width="9.7109375" bestFit="1" customWidth="1"/>
    <col min="222" max="230" width="8.7109375" bestFit="1" customWidth="1"/>
    <col min="231" max="252" width="9.7109375" bestFit="1" customWidth="1"/>
    <col min="253" max="261" width="8.7109375" bestFit="1" customWidth="1"/>
    <col min="262" max="291" width="9.7109375" bestFit="1" customWidth="1"/>
    <col min="292" max="313" width="10.7109375" bestFit="1" customWidth="1"/>
    <col min="314" max="322" width="9.7109375" bestFit="1" customWidth="1"/>
    <col min="323" max="343" width="10.7109375" bestFit="1" customWidth="1"/>
    <col min="344" max="352" width="9.7109375" bestFit="1" customWidth="1"/>
    <col min="353" max="374" width="10.7109375" bestFit="1" customWidth="1"/>
  </cols>
  <sheetData>
    <row r="1" spans="1:374" ht="22.5" x14ac:dyDescent="0.3">
      <c r="D1" s="324" t="s">
        <v>208</v>
      </c>
      <c r="E1" s="324"/>
      <c r="F1" s="324"/>
      <c r="G1" s="324"/>
    </row>
    <row r="2" spans="1:374" x14ac:dyDescent="0.25">
      <c r="D2" s="608" t="s">
        <v>207</v>
      </c>
      <c r="E2" s="608"/>
      <c r="F2" s="608"/>
      <c r="I2" s="34"/>
      <c r="J2" s="323" t="s">
        <v>205</v>
      </c>
      <c r="K2" s="323"/>
    </row>
    <row r="3" spans="1:374" ht="15.75" thickBot="1" x14ac:dyDescent="0.3">
      <c r="I3" s="200" t="s">
        <v>179</v>
      </c>
      <c r="J3" s="316">
        <v>43466</v>
      </c>
      <c r="K3" s="316">
        <v>43467</v>
      </c>
      <c r="L3" s="316">
        <v>43468</v>
      </c>
      <c r="M3" s="316">
        <v>43469</v>
      </c>
      <c r="N3" s="316">
        <v>43470</v>
      </c>
      <c r="O3" s="316">
        <v>43471</v>
      </c>
      <c r="P3" s="316">
        <v>43472</v>
      </c>
      <c r="Q3" s="316">
        <v>43473</v>
      </c>
      <c r="R3" s="316">
        <v>43474</v>
      </c>
      <c r="S3" s="316">
        <v>43475</v>
      </c>
      <c r="T3" s="316">
        <v>43476</v>
      </c>
      <c r="U3" s="316">
        <v>43477</v>
      </c>
      <c r="V3" s="316">
        <v>43478</v>
      </c>
      <c r="W3" s="316">
        <v>43479</v>
      </c>
      <c r="X3" s="316">
        <v>43480</v>
      </c>
      <c r="Y3" s="316">
        <v>43481</v>
      </c>
      <c r="Z3" s="316">
        <v>43482</v>
      </c>
      <c r="AA3" s="316">
        <v>43483</v>
      </c>
      <c r="AB3" s="316">
        <v>43484</v>
      </c>
      <c r="AC3" s="316">
        <v>43485</v>
      </c>
      <c r="AD3" s="316">
        <v>43486</v>
      </c>
      <c r="AE3" s="316">
        <v>43487</v>
      </c>
      <c r="AF3" s="316">
        <v>43488</v>
      </c>
      <c r="AG3" s="316">
        <v>43489</v>
      </c>
      <c r="AH3" s="316">
        <v>43490</v>
      </c>
      <c r="AI3" s="316">
        <v>43491</v>
      </c>
      <c r="AJ3" s="316">
        <v>43492</v>
      </c>
      <c r="AK3" s="316">
        <v>43493</v>
      </c>
      <c r="AL3" s="316">
        <v>43494</v>
      </c>
      <c r="AM3" s="316">
        <v>43495</v>
      </c>
      <c r="AN3" s="316">
        <v>43496</v>
      </c>
      <c r="AO3" s="316">
        <v>43497</v>
      </c>
      <c r="AP3" s="316">
        <v>43498</v>
      </c>
      <c r="AQ3" s="316">
        <v>43499</v>
      </c>
      <c r="AR3" s="316">
        <v>43500</v>
      </c>
      <c r="AS3" s="316">
        <v>43501</v>
      </c>
      <c r="AT3" s="316">
        <v>43502</v>
      </c>
      <c r="AU3" s="316">
        <v>43503</v>
      </c>
      <c r="AV3" s="316">
        <v>43504</v>
      </c>
      <c r="AW3" s="316">
        <v>43505</v>
      </c>
      <c r="AX3" s="316">
        <v>43506</v>
      </c>
      <c r="AY3" s="316">
        <v>43507</v>
      </c>
      <c r="AZ3" s="316">
        <v>43508</v>
      </c>
      <c r="BA3" s="316">
        <v>43509</v>
      </c>
      <c r="BB3" s="316">
        <v>43510</v>
      </c>
      <c r="BC3" s="316">
        <v>43511</v>
      </c>
      <c r="BD3" s="316">
        <v>43512</v>
      </c>
      <c r="BE3" s="316">
        <v>43513</v>
      </c>
      <c r="BF3" s="316">
        <v>43514</v>
      </c>
      <c r="BG3" s="316">
        <v>43515</v>
      </c>
      <c r="BH3" s="316">
        <v>43516</v>
      </c>
      <c r="BI3" s="316">
        <v>43517</v>
      </c>
      <c r="BJ3" s="316">
        <v>43518</v>
      </c>
      <c r="BK3" s="316">
        <v>43519</v>
      </c>
      <c r="BL3" s="316">
        <v>43520</v>
      </c>
      <c r="BM3" s="316">
        <v>43521</v>
      </c>
      <c r="BN3" s="316">
        <v>43522</v>
      </c>
      <c r="BO3" s="316">
        <v>43523</v>
      </c>
      <c r="BP3" s="316">
        <v>43524</v>
      </c>
      <c r="BQ3" s="316">
        <v>43525</v>
      </c>
      <c r="BR3" s="316">
        <v>43526</v>
      </c>
      <c r="BS3" s="316">
        <v>43527</v>
      </c>
      <c r="BT3" s="316">
        <v>43528</v>
      </c>
      <c r="BU3" s="316">
        <v>43529</v>
      </c>
      <c r="BV3" s="316">
        <v>43530</v>
      </c>
      <c r="BW3" s="316">
        <v>43531</v>
      </c>
      <c r="BX3" s="316">
        <v>43532</v>
      </c>
      <c r="BY3" s="316">
        <v>43533</v>
      </c>
      <c r="BZ3" s="316">
        <v>43534</v>
      </c>
      <c r="CA3" s="316">
        <v>43535</v>
      </c>
      <c r="CB3" s="316">
        <v>43536</v>
      </c>
      <c r="CC3" s="316">
        <v>43537</v>
      </c>
      <c r="CD3" s="316">
        <v>43538</v>
      </c>
      <c r="CE3" s="316">
        <v>43539</v>
      </c>
      <c r="CF3" s="316">
        <v>43540</v>
      </c>
      <c r="CG3" s="316">
        <v>43541</v>
      </c>
      <c r="CH3" s="316">
        <v>43542</v>
      </c>
      <c r="CI3" s="316">
        <v>43543</v>
      </c>
      <c r="CJ3" s="316">
        <v>43544</v>
      </c>
      <c r="CK3" s="316">
        <v>43545</v>
      </c>
      <c r="CL3" s="316">
        <v>43546</v>
      </c>
      <c r="CM3" s="316">
        <v>43547</v>
      </c>
      <c r="CN3" s="316">
        <v>43548</v>
      </c>
      <c r="CO3" s="316">
        <v>43549</v>
      </c>
      <c r="CP3" s="316">
        <v>43550</v>
      </c>
      <c r="CQ3" s="316">
        <v>43551</v>
      </c>
      <c r="CR3" s="316">
        <v>43552</v>
      </c>
      <c r="CS3" s="316">
        <v>43553</v>
      </c>
      <c r="CT3" s="316">
        <v>43554</v>
      </c>
      <c r="CU3" s="316">
        <v>43555</v>
      </c>
      <c r="CV3" s="316">
        <v>43556</v>
      </c>
      <c r="CW3" s="316">
        <v>43557</v>
      </c>
      <c r="CX3" s="316">
        <v>43558</v>
      </c>
      <c r="CY3" s="316">
        <v>43559</v>
      </c>
      <c r="CZ3" s="316">
        <v>43560</v>
      </c>
      <c r="DA3" s="316">
        <v>43561</v>
      </c>
      <c r="DB3" s="316">
        <v>43562</v>
      </c>
      <c r="DC3" s="316">
        <v>43563</v>
      </c>
      <c r="DD3" s="316">
        <v>43564</v>
      </c>
      <c r="DE3" s="316">
        <v>43565</v>
      </c>
      <c r="DF3" s="316">
        <v>43566</v>
      </c>
      <c r="DG3" s="316">
        <v>43567</v>
      </c>
      <c r="DH3" s="316">
        <v>43568</v>
      </c>
      <c r="DI3" s="316">
        <v>43569</v>
      </c>
      <c r="DJ3" s="316">
        <v>43570</v>
      </c>
      <c r="DK3" s="316">
        <v>43571</v>
      </c>
      <c r="DL3" s="316">
        <v>43572</v>
      </c>
      <c r="DM3" s="316">
        <v>43573</v>
      </c>
      <c r="DN3" s="316">
        <v>43574</v>
      </c>
      <c r="DO3" s="316">
        <v>43575</v>
      </c>
      <c r="DP3" s="316">
        <v>43576</v>
      </c>
      <c r="DQ3" s="316">
        <v>43577</v>
      </c>
      <c r="DR3" s="316">
        <v>43578</v>
      </c>
      <c r="DS3" s="316">
        <v>43579</v>
      </c>
      <c r="DT3" s="316">
        <v>43580</v>
      </c>
      <c r="DU3" s="316">
        <v>43581</v>
      </c>
      <c r="DV3" s="316">
        <v>43582</v>
      </c>
      <c r="DW3" s="316">
        <v>43583</v>
      </c>
      <c r="DX3" s="316">
        <v>43584</v>
      </c>
      <c r="DY3" s="316">
        <v>43585</v>
      </c>
      <c r="DZ3" s="316">
        <v>43586</v>
      </c>
      <c r="EA3" s="316">
        <v>43587</v>
      </c>
      <c r="EB3" s="316">
        <v>43588</v>
      </c>
      <c r="EC3" s="316">
        <v>43589</v>
      </c>
      <c r="ED3" s="316">
        <v>43590</v>
      </c>
      <c r="EE3" s="316">
        <v>43591</v>
      </c>
      <c r="EF3" s="316">
        <v>43592</v>
      </c>
      <c r="EG3" s="316">
        <v>43593</v>
      </c>
      <c r="EH3" s="316">
        <v>43594</v>
      </c>
      <c r="EI3" s="316">
        <v>43595</v>
      </c>
      <c r="EJ3" s="316">
        <v>43596</v>
      </c>
      <c r="EK3" s="316">
        <v>43597</v>
      </c>
      <c r="EL3" s="316">
        <v>43598</v>
      </c>
      <c r="EM3" s="316">
        <v>43599</v>
      </c>
      <c r="EN3" s="316">
        <v>43600</v>
      </c>
      <c r="EO3" s="316">
        <v>43601</v>
      </c>
      <c r="EP3" s="316">
        <v>43602</v>
      </c>
      <c r="EQ3" s="316">
        <v>43603</v>
      </c>
      <c r="ER3" s="316">
        <v>43604</v>
      </c>
      <c r="ES3" s="316">
        <v>43605</v>
      </c>
      <c r="ET3" s="316">
        <v>43606</v>
      </c>
      <c r="EU3" s="316">
        <v>43607</v>
      </c>
      <c r="EV3" s="316">
        <v>43608</v>
      </c>
      <c r="EW3" s="316">
        <v>43609</v>
      </c>
      <c r="EX3" s="316">
        <v>43610</v>
      </c>
      <c r="EY3" s="316">
        <v>43611</v>
      </c>
      <c r="EZ3" s="316">
        <v>43612</v>
      </c>
      <c r="FA3" s="316">
        <v>43613</v>
      </c>
      <c r="FB3" s="316">
        <v>43614</v>
      </c>
      <c r="FC3" s="316">
        <v>43615</v>
      </c>
      <c r="FD3" s="316">
        <v>43616</v>
      </c>
      <c r="FE3" s="316">
        <v>43617</v>
      </c>
      <c r="FF3" s="316">
        <v>43618</v>
      </c>
      <c r="FG3" s="316">
        <v>43619</v>
      </c>
      <c r="FH3" s="316">
        <v>43620</v>
      </c>
      <c r="FI3" s="316">
        <v>43621</v>
      </c>
      <c r="FJ3" s="316">
        <v>43622</v>
      </c>
      <c r="FK3" s="316">
        <v>43623</v>
      </c>
      <c r="FL3" s="316">
        <v>43624</v>
      </c>
      <c r="FM3" s="316">
        <v>43625</v>
      </c>
      <c r="FN3" s="316">
        <v>43626</v>
      </c>
      <c r="FO3" s="316">
        <v>43627</v>
      </c>
      <c r="FP3" s="316">
        <v>43628</v>
      </c>
      <c r="FQ3" s="316">
        <v>43629</v>
      </c>
      <c r="FR3" s="316">
        <v>43630</v>
      </c>
      <c r="FS3" s="316">
        <v>43631</v>
      </c>
      <c r="FT3" s="316">
        <v>43632</v>
      </c>
      <c r="FU3" s="316">
        <v>43633</v>
      </c>
      <c r="FV3" s="316">
        <v>43634</v>
      </c>
      <c r="FW3" s="316">
        <v>43635</v>
      </c>
      <c r="FX3" s="316">
        <v>43636</v>
      </c>
      <c r="FY3" s="316">
        <v>43637</v>
      </c>
      <c r="FZ3" s="316">
        <v>43638</v>
      </c>
      <c r="GA3" s="316">
        <v>43639</v>
      </c>
      <c r="GB3" s="316">
        <v>43640</v>
      </c>
      <c r="GC3" s="316">
        <v>43641</v>
      </c>
      <c r="GD3" s="316">
        <v>43642</v>
      </c>
      <c r="GE3" s="316">
        <v>43643</v>
      </c>
      <c r="GF3" s="316">
        <v>43644</v>
      </c>
      <c r="GG3" s="316">
        <v>43645</v>
      </c>
      <c r="GH3" s="316">
        <v>43646</v>
      </c>
      <c r="GI3" s="316">
        <v>43647</v>
      </c>
      <c r="GJ3" s="316">
        <v>43648</v>
      </c>
      <c r="GK3" s="316">
        <v>43649</v>
      </c>
      <c r="GL3" s="316">
        <v>43650</v>
      </c>
      <c r="GM3" s="316">
        <v>43651</v>
      </c>
      <c r="GN3" s="316">
        <v>43652</v>
      </c>
      <c r="GO3" s="316">
        <v>43653</v>
      </c>
      <c r="GP3" s="316">
        <v>43654</v>
      </c>
      <c r="GQ3" s="316">
        <v>43655</v>
      </c>
      <c r="GR3" s="316">
        <v>43656</v>
      </c>
      <c r="GS3" s="316">
        <v>43657</v>
      </c>
      <c r="GT3" s="316">
        <v>43658</v>
      </c>
      <c r="GU3" s="316">
        <v>43659</v>
      </c>
      <c r="GV3" s="316">
        <v>43660</v>
      </c>
      <c r="GW3" s="316">
        <v>43661</v>
      </c>
      <c r="GX3" s="316">
        <v>43662</v>
      </c>
      <c r="GY3" s="316">
        <v>43663</v>
      </c>
      <c r="GZ3" s="316">
        <v>43664</v>
      </c>
      <c r="HA3" s="316">
        <v>43665</v>
      </c>
      <c r="HB3" s="316">
        <v>43666</v>
      </c>
      <c r="HC3" s="316">
        <v>43667</v>
      </c>
      <c r="HD3" s="316">
        <v>43668</v>
      </c>
      <c r="HE3" s="316">
        <v>43669</v>
      </c>
      <c r="HF3" s="316">
        <v>43670</v>
      </c>
      <c r="HG3" s="316">
        <v>43671</v>
      </c>
      <c r="HH3" s="316">
        <v>43672</v>
      </c>
      <c r="HI3" s="316">
        <v>43673</v>
      </c>
      <c r="HJ3" s="316">
        <v>43674</v>
      </c>
      <c r="HK3" s="316">
        <v>43675</v>
      </c>
      <c r="HL3" s="316">
        <v>43676</v>
      </c>
      <c r="HM3" s="316">
        <v>43677</v>
      </c>
      <c r="HN3" s="316">
        <v>43678</v>
      </c>
      <c r="HO3" s="316">
        <v>43679</v>
      </c>
      <c r="HP3" s="316">
        <v>43680</v>
      </c>
      <c r="HQ3" s="316">
        <v>43681</v>
      </c>
      <c r="HR3" s="316">
        <v>43682</v>
      </c>
      <c r="HS3" s="316">
        <v>43683</v>
      </c>
      <c r="HT3" s="316">
        <v>43684</v>
      </c>
      <c r="HU3" s="316">
        <v>43685</v>
      </c>
      <c r="HV3" s="316">
        <v>43686</v>
      </c>
      <c r="HW3" s="316">
        <v>43687</v>
      </c>
      <c r="HX3" s="316">
        <v>43688</v>
      </c>
      <c r="HY3" s="316">
        <v>43689</v>
      </c>
      <c r="HZ3" s="316">
        <v>43690</v>
      </c>
      <c r="IA3" s="316">
        <v>43691</v>
      </c>
      <c r="IB3" s="316">
        <v>43692</v>
      </c>
      <c r="IC3" s="316">
        <v>43693</v>
      </c>
      <c r="ID3" s="316">
        <v>43694</v>
      </c>
      <c r="IE3" s="316">
        <v>43695</v>
      </c>
      <c r="IF3" s="316">
        <v>43696</v>
      </c>
      <c r="IG3" s="316">
        <v>43697</v>
      </c>
      <c r="IH3" s="316">
        <v>43698</v>
      </c>
      <c r="II3" s="316">
        <v>43699</v>
      </c>
      <c r="IJ3" s="316">
        <v>43700</v>
      </c>
      <c r="IK3" s="316">
        <v>43701</v>
      </c>
      <c r="IL3" s="316">
        <v>43702</v>
      </c>
      <c r="IM3" s="316">
        <v>43703</v>
      </c>
      <c r="IN3" s="316">
        <v>43704</v>
      </c>
      <c r="IO3" s="316">
        <v>43705</v>
      </c>
      <c r="IP3" s="316">
        <v>43706</v>
      </c>
      <c r="IQ3" s="316">
        <v>43707</v>
      </c>
      <c r="IR3" s="316">
        <v>43708</v>
      </c>
      <c r="IS3" s="316">
        <v>43709</v>
      </c>
      <c r="IT3" s="316">
        <v>43710</v>
      </c>
      <c r="IU3" s="316">
        <v>43711</v>
      </c>
      <c r="IV3" s="316">
        <v>43712</v>
      </c>
      <c r="IW3" s="316">
        <v>43713</v>
      </c>
      <c r="IX3" s="316">
        <v>43714</v>
      </c>
      <c r="IY3" s="316">
        <v>43715</v>
      </c>
      <c r="IZ3" s="316">
        <v>43716</v>
      </c>
      <c r="JA3" s="316">
        <v>43717</v>
      </c>
      <c r="JB3" s="316">
        <v>43718</v>
      </c>
      <c r="JC3" s="316">
        <v>43719</v>
      </c>
      <c r="JD3" s="316">
        <v>43720</v>
      </c>
      <c r="JE3" s="316">
        <v>43721</v>
      </c>
      <c r="JF3" s="316">
        <v>43722</v>
      </c>
      <c r="JG3" s="316">
        <v>43723</v>
      </c>
      <c r="JH3" s="316">
        <v>43724</v>
      </c>
      <c r="JI3" s="316">
        <v>43725</v>
      </c>
      <c r="JJ3" s="316">
        <v>43726</v>
      </c>
      <c r="JK3" s="316">
        <v>43727</v>
      </c>
      <c r="JL3" s="316">
        <v>43728</v>
      </c>
      <c r="JM3" s="316">
        <v>43729</v>
      </c>
      <c r="JN3" s="316">
        <v>43730</v>
      </c>
      <c r="JO3" s="316">
        <v>43731</v>
      </c>
      <c r="JP3" s="316">
        <v>43732</v>
      </c>
      <c r="JQ3" s="316">
        <v>43733</v>
      </c>
      <c r="JR3" s="316">
        <v>43734</v>
      </c>
      <c r="JS3" s="316">
        <v>43735</v>
      </c>
      <c r="JT3" s="316">
        <v>43736</v>
      </c>
      <c r="JU3" s="316">
        <v>43737</v>
      </c>
      <c r="JV3" s="316">
        <v>43738</v>
      </c>
      <c r="JW3" s="316">
        <v>43739</v>
      </c>
      <c r="JX3" s="316">
        <v>43740</v>
      </c>
      <c r="JY3" s="316">
        <v>43741</v>
      </c>
      <c r="JZ3" s="316">
        <v>43742</v>
      </c>
      <c r="KA3" s="316">
        <v>43743</v>
      </c>
      <c r="KB3" s="316">
        <v>43744</v>
      </c>
      <c r="KC3" s="316">
        <v>43745</v>
      </c>
      <c r="KD3" s="316">
        <v>43746</v>
      </c>
      <c r="KE3" s="316">
        <v>43747</v>
      </c>
      <c r="KF3" s="316">
        <v>43748</v>
      </c>
      <c r="KG3" s="316">
        <v>43749</v>
      </c>
      <c r="KH3" s="316">
        <v>43750</v>
      </c>
      <c r="KI3" s="316">
        <v>43751</v>
      </c>
      <c r="KJ3" s="316">
        <v>43752</v>
      </c>
      <c r="KK3" s="316">
        <v>43753</v>
      </c>
      <c r="KL3" s="316">
        <v>43754</v>
      </c>
      <c r="KM3" s="316">
        <v>43755</v>
      </c>
      <c r="KN3" s="316">
        <v>43756</v>
      </c>
      <c r="KO3" s="316">
        <v>43757</v>
      </c>
      <c r="KP3" s="316">
        <v>43758</v>
      </c>
      <c r="KQ3" s="316">
        <v>43759</v>
      </c>
      <c r="KR3" s="316">
        <v>43760</v>
      </c>
      <c r="KS3" s="316">
        <v>43761</v>
      </c>
      <c r="KT3" s="316">
        <v>43762</v>
      </c>
      <c r="KU3" s="316">
        <v>43763</v>
      </c>
      <c r="KV3" s="316">
        <v>43764</v>
      </c>
      <c r="KW3" s="316">
        <v>43765</v>
      </c>
      <c r="KX3" s="316">
        <v>43766</v>
      </c>
      <c r="KY3" s="316">
        <v>43767</v>
      </c>
      <c r="KZ3" s="316">
        <v>43768</v>
      </c>
      <c r="LA3" s="316">
        <v>43769</v>
      </c>
      <c r="LB3" s="316">
        <v>43770</v>
      </c>
      <c r="LC3" s="316">
        <v>43771</v>
      </c>
      <c r="LD3" s="316">
        <v>43772</v>
      </c>
      <c r="LE3" s="316">
        <v>43773</v>
      </c>
      <c r="LF3" s="316">
        <v>43774</v>
      </c>
      <c r="LG3" s="316">
        <v>43775</v>
      </c>
      <c r="LH3" s="316">
        <v>43776</v>
      </c>
      <c r="LI3" s="316">
        <v>43777</v>
      </c>
      <c r="LJ3" s="316">
        <v>43778</v>
      </c>
      <c r="LK3" s="316">
        <v>43779</v>
      </c>
      <c r="LL3" s="316">
        <v>43780</v>
      </c>
      <c r="LM3" s="316">
        <v>43781</v>
      </c>
      <c r="LN3" s="316">
        <v>43782</v>
      </c>
      <c r="LO3" s="316">
        <v>43783</v>
      </c>
      <c r="LP3" s="316">
        <v>43784</v>
      </c>
      <c r="LQ3" s="316">
        <v>43785</v>
      </c>
      <c r="LR3" s="316">
        <v>43786</v>
      </c>
      <c r="LS3" s="316">
        <v>43787</v>
      </c>
      <c r="LT3" s="316">
        <v>43788</v>
      </c>
      <c r="LU3" s="316">
        <v>43789</v>
      </c>
      <c r="LV3" s="316">
        <v>43790</v>
      </c>
      <c r="LW3" s="316">
        <v>43791</v>
      </c>
      <c r="LX3" s="316">
        <v>43792</v>
      </c>
      <c r="LY3" s="316">
        <v>43793</v>
      </c>
      <c r="LZ3" s="316">
        <v>43794</v>
      </c>
      <c r="MA3" s="316">
        <v>43795</v>
      </c>
      <c r="MB3" s="316">
        <v>43796</v>
      </c>
      <c r="MC3" s="316">
        <v>43797</v>
      </c>
      <c r="MD3" s="316">
        <v>43798</v>
      </c>
      <c r="ME3" s="316">
        <v>43799</v>
      </c>
      <c r="MF3" s="316">
        <v>43800</v>
      </c>
      <c r="MG3" s="316">
        <v>43801</v>
      </c>
      <c r="MH3" s="316">
        <v>43802</v>
      </c>
      <c r="MI3" s="316">
        <v>43803</v>
      </c>
      <c r="MJ3" s="316">
        <v>43804</v>
      </c>
      <c r="MK3" s="316">
        <v>43805</v>
      </c>
      <c r="ML3" s="316">
        <v>43806</v>
      </c>
      <c r="MM3" s="316">
        <v>43807</v>
      </c>
      <c r="MN3" s="316">
        <v>43808</v>
      </c>
      <c r="MO3" s="316">
        <v>43809</v>
      </c>
      <c r="MP3" s="316">
        <v>43810</v>
      </c>
      <c r="MQ3" s="316">
        <v>43811</v>
      </c>
      <c r="MR3" s="316">
        <v>43812</v>
      </c>
      <c r="MS3" s="316">
        <v>43813</v>
      </c>
      <c r="MT3" s="316">
        <v>43814</v>
      </c>
      <c r="MU3" s="316">
        <v>43815</v>
      </c>
      <c r="MV3" s="316">
        <v>43816</v>
      </c>
      <c r="MW3" s="316">
        <v>43817</v>
      </c>
      <c r="MX3" s="316">
        <v>43818</v>
      </c>
      <c r="MY3" s="316">
        <v>43819</v>
      </c>
      <c r="MZ3" s="316">
        <v>43820</v>
      </c>
      <c r="NA3" s="316">
        <v>43821</v>
      </c>
      <c r="NB3" s="316">
        <v>43822</v>
      </c>
      <c r="NC3" s="316">
        <v>43823</v>
      </c>
      <c r="ND3" s="316">
        <v>43824</v>
      </c>
      <c r="NE3" s="316">
        <v>43825</v>
      </c>
      <c r="NF3" s="316">
        <v>43826</v>
      </c>
      <c r="NG3" s="316">
        <v>43827</v>
      </c>
      <c r="NH3" s="316">
        <v>43828</v>
      </c>
      <c r="NI3" s="316">
        <v>43829</v>
      </c>
      <c r="NJ3" s="316">
        <v>43830</v>
      </c>
    </row>
    <row r="4" spans="1:374" ht="15.75" thickBot="1" x14ac:dyDescent="0.3">
      <c r="A4" s="606" t="s">
        <v>204</v>
      </c>
      <c r="B4" s="606"/>
      <c r="D4" s="554" t="s">
        <v>27</v>
      </c>
      <c r="E4" s="553" t="s">
        <v>105</v>
      </c>
      <c r="I4" s="322" t="s">
        <v>180</v>
      </c>
      <c r="J4" s="333">
        <v>1.2577823441558695</v>
      </c>
      <c r="K4" s="333">
        <v>1.2278833611412696</v>
      </c>
      <c r="L4" s="333">
        <v>1.3527431354775616</v>
      </c>
      <c r="M4" s="333">
        <v>1.4885088597739653</v>
      </c>
      <c r="N4" s="333">
        <v>1.2693002211937277</v>
      </c>
      <c r="O4" s="333">
        <v>1.2600414998557443</v>
      </c>
      <c r="P4" s="333">
        <v>1.6414184587337244</v>
      </c>
      <c r="Q4" s="333">
        <v>1.6136671100738749</v>
      </c>
      <c r="R4" s="333">
        <v>1.0873934771332712</v>
      </c>
      <c r="S4" s="333">
        <v>1.5456781243658189</v>
      </c>
      <c r="T4" s="333">
        <v>1.8527270229478157</v>
      </c>
      <c r="U4" s="333">
        <v>2.1330353029046911</v>
      </c>
      <c r="V4" s="333">
        <v>1.8393150972915748</v>
      </c>
      <c r="W4" s="333">
        <v>1.8845318078935591</v>
      </c>
      <c r="X4" s="333">
        <v>2.0157442201485658</v>
      </c>
      <c r="Y4" s="333">
        <v>2.0338342149935698</v>
      </c>
      <c r="Z4" s="333">
        <v>1.7023509214679189</v>
      </c>
      <c r="AA4" s="333">
        <v>1.7123812965897121</v>
      </c>
      <c r="AB4" s="333">
        <v>1.6706253600572996</v>
      </c>
      <c r="AC4" s="333">
        <v>1.564507771781898</v>
      </c>
      <c r="AD4" s="333">
        <v>2.6278896808796319</v>
      </c>
      <c r="AE4" s="333">
        <v>3.2916234909856206</v>
      </c>
      <c r="AF4" s="333">
        <v>2.1447264345110582</v>
      </c>
      <c r="AG4" s="333">
        <v>1.1847505364038671</v>
      </c>
      <c r="AH4" s="333">
        <v>1.364874886861831</v>
      </c>
      <c r="AI4" s="333">
        <v>1.9166297966064327</v>
      </c>
      <c r="AJ4" s="333">
        <v>1.9030338573142485</v>
      </c>
      <c r="AK4" s="333">
        <v>1.4140660046635076</v>
      </c>
      <c r="AL4" s="333">
        <v>1.9947140156117753</v>
      </c>
      <c r="AM4" s="333">
        <v>1.5241914764510027</v>
      </c>
      <c r="AN4" s="333">
        <v>3.1978810368150343</v>
      </c>
      <c r="AO4" s="333">
        <v>3.4180153383713554</v>
      </c>
      <c r="AP4" s="333">
        <v>3.2854649954619113</v>
      </c>
      <c r="AQ4" s="333">
        <v>2.3747650288141888</v>
      </c>
      <c r="AR4" s="333">
        <v>1.7963184715672951</v>
      </c>
      <c r="AS4" s="333">
        <v>1.5625992828536932</v>
      </c>
      <c r="AT4" s="333">
        <v>1.3106081888048171</v>
      </c>
      <c r="AU4" s="333">
        <v>1.3705184226662264</v>
      </c>
      <c r="AV4" s="333">
        <v>1.4314983454155876</v>
      </c>
      <c r="AW4" s="333">
        <v>1.8239520100465345</v>
      </c>
      <c r="AX4" s="333">
        <v>2.2288797709164139</v>
      </c>
      <c r="AY4" s="333">
        <v>1.8879665662825436</v>
      </c>
      <c r="AZ4" s="333">
        <v>1.8133595833830471</v>
      </c>
      <c r="BA4" s="333">
        <v>1.7073594451615579</v>
      </c>
      <c r="BB4" s="333">
        <v>1.8829039522190256</v>
      </c>
      <c r="BC4" s="333">
        <v>1.5915141485235036</v>
      </c>
      <c r="BD4" s="333">
        <v>1.2609457715605163</v>
      </c>
      <c r="BE4" s="333">
        <v>1.8439182129963796</v>
      </c>
      <c r="BF4" s="333">
        <v>1.7369081528530443</v>
      </c>
      <c r="BG4" s="333">
        <v>2.1351775446758552</v>
      </c>
      <c r="BH4" s="333">
        <v>2.0286543606832401</v>
      </c>
      <c r="BI4" s="333">
        <v>1.9652297519442896</v>
      </c>
      <c r="BJ4" s="333">
        <v>1.4518692024160187</v>
      </c>
      <c r="BK4" s="333">
        <v>1.7598507873718476</v>
      </c>
      <c r="BL4" s="333">
        <v>1.7023051259022828</v>
      </c>
      <c r="BM4" s="333">
        <v>1.446167961292663</v>
      </c>
      <c r="BN4" s="333">
        <v>2.1889724799845549</v>
      </c>
      <c r="BO4" s="333">
        <v>2.3238464587728078</v>
      </c>
      <c r="BP4" s="333">
        <v>2.2965977414615568</v>
      </c>
      <c r="BQ4" s="333">
        <v>2.080559872713232</v>
      </c>
      <c r="BR4" s="333">
        <v>1.9705392361995964</v>
      </c>
      <c r="BS4" s="333">
        <v>1.9352104454416319</v>
      </c>
      <c r="BT4" s="333">
        <v>1.9245364085586765</v>
      </c>
      <c r="BU4" s="333">
        <v>2.1298354045984298</v>
      </c>
      <c r="BV4" s="333">
        <v>2.4450571768591658</v>
      </c>
      <c r="BW4" s="333">
        <v>2.8886759179004553</v>
      </c>
      <c r="BX4" s="333">
        <v>2.4755134501311717</v>
      </c>
      <c r="BY4" s="333">
        <v>2.1286904020324875</v>
      </c>
      <c r="BZ4" s="333">
        <v>1.8754692441631289</v>
      </c>
      <c r="CA4" s="333">
        <v>1.5266942076498613</v>
      </c>
      <c r="CB4" s="333">
        <v>1.3521373478834304</v>
      </c>
      <c r="CC4" s="333">
        <v>1.7715047935906214</v>
      </c>
      <c r="CD4" s="333">
        <v>1.444429417767318</v>
      </c>
      <c r="CE4" s="333">
        <v>1.0763252171080977</v>
      </c>
      <c r="CF4" s="333">
        <v>0.95071944307929679</v>
      </c>
      <c r="CG4" s="333">
        <v>1.57242072553579</v>
      </c>
      <c r="CH4" s="333">
        <v>1.6558956321374112</v>
      </c>
      <c r="CI4" s="333">
        <v>1.5276274586134773</v>
      </c>
      <c r="CJ4" s="333">
        <v>1.4388779926621285</v>
      </c>
      <c r="CK4" s="333">
        <v>1.332992425647344</v>
      </c>
      <c r="CL4" s="333">
        <v>1.2396101335204097</v>
      </c>
      <c r="CM4" s="333">
        <v>1.6227739831372021</v>
      </c>
      <c r="CN4" s="333">
        <v>1.7012185122462924</v>
      </c>
      <c r="CO4" s="333">
        <v>1.1435798564473103</v>
      </c>
      <c r="CP4" s="333">
        <v>1.1732780462255437</v>
      </c>
      <c r="CQ4" s="333">
        <v>1.5205515587392404</v>
      </c>
      <c r="CR4" s="333">
        <v>1.5499604489714873</v>
      </c>
      <c r="CS4" s="333">
        <v>1.1867383092083299</v>
      </c>
      <c r="CT4" s="333">
        <v>1.1117117326635284</v>
      </c>
      <c r="CU4" s="333">
        <v>0.95906459417071555</v>
      </c>
      <c r="CV4" s="333">
        <v>1.2597491382627699</v>
      </c>
      <c r="CW4" s="333">
        <v>1.4103471723285339</v>
      </c>
      <c r="CX4" s="333">
        <v>1.2045713930262041</v>
      </c>
      <c r="CY4" s="333">
        <v>0.83244411315122402</v>
      </c>
      <c r="CZ4" s="333">
        <v>1.0113820548465</v>
      </c>
      <c r="DA4" s="333">
        <v>1.3098095675191428</v>
      </c>
      <c r="DB4" s="333">
        <v>0.85868057303322076</v>
      </c>
      <c r="DC4" s="333">
        <v>0.71063394224367982</v>
      </c>
      <c r="DD4" s="333">
        <v>0.66048071867684977</v>
      </c>
      <c r="DE4" s="333">
        <v>1.0361366178748102</v>
      </c>
      <c r="DF4" s="333">
        <v>0.96632142040375169</v>
      </c>
      <c r="DG4" s="333">
        <v>1.0324914570967689</v>
      </c>
      <c r="DH4" s="333">
        <v>0.75227093738175954</v>
      </c>
      <c r="DI4" s="333">
        <v>0.79668034335363103</v>
      </c>
      <c r="DJ4" s="333">
        <v>0.66191047817774229</v>
      </c>
      <c r="DK4" s="333">
        <v>1.0471386190053973</v>
      </c>
      <c r="DL4" s="333">
        <v>0.76144784108143548</v>
      </c>
      <c r="DM4" s="333">
        <v>0.83185417324499822</v>
      </c>
      <c r="DN4" s="333">
        <v>0.87171089373914301</v>
      </c>
      <c r="DO4" s="333">
        <v>0.71925690328055758</v>
      </c>
      <c r="DP4" s="333">
        <v>0.80474053466858897</v>
      </c>
      <c r="DQ4" s="333">
        <v>0.72890090648585371</v>
      </c>
      <c r="DR4" s="333">
        <v>0.75546619159136219</v>
      </c>
      <c r="DS4" s="333">
        <v>0.69289312511082513</v>
      </c>
      <c r="DT4" s="333">
        <v>0.67673598436650995</v>
      </c>
      <c r="DU4" s="333">
        <v>0.73194886853343488</v>
      </c>
      <c r="DV4" s="333">
        <v>0.74118096019270796</v>
      </c>
      <c r="DW4" s="333">
        <v>0.98293327807140018</v>
      </c>
      <c r="DX4" s="333">
        <v>0.90891768514621885</v>
      </c>
      <c r="DY4" s="333">
        <v>0.86726606227472769</v>
      </c>
      <c r="DZ4" s="333">
        <v>0.83635656671057601</v>
      </c>
      <c r="EA4" s="333">
        <v>0.86113200186766448</v>
      </c>
      <c r="EB4" s="333">
        <v>0.67000732880043412</v>
      </c>
      <c r="EC4" s="333">
        <v>0.76627404669916899</v>
      </c>
      <c r="ED4" s="333">
        <v>0.729184612879199</v>
      </c>
      <c r="EE4" s="333">
        <v>0.7711216817855574</v>
      </c>
      <c r="EF4" s="333">
        <v>0.61814412447916989</v>
      </c>
      <c r="EG4" s="333">
        <v>0.61286173989394443</v>
      </c>
      <c r="EH4" s="333">
        <v>0.57093436734833092</v>
      </c>
      <c r="EI4" s="333">
        <v>0.70661894525420765</v>
      </c>
      <c r="EJ4" s="333">
        <v>0.71869728768607355</v>
      </c>
      <c r="EK4" s="333">
        <v>0.63234913211584409</v>
      </c>
      <c r="EL4" s="333">
        <v>0.86086493275033205</v>
      </c>
      <c r="EM4" s="333">
        <v>0.91920059730068626</v>
      </c>
      <c r="EN4" s="333">
        <v>0.85608739002159107</v>
      </c>
      <c r="EO4" s="333">
        <v>0.66556488899709842</v>
      </c>
      <c r="EP4" s="333">
        <v>0.60647031194313961</v>
      </c>
      <c r="EQ4" s="333">
        <v>0.66510009579721563</v>
      </c>
      <c r="ER4" s="333">
        <v>0.56669491406709105</v>
      </c>
      <c r="ES4" s="333">
        <v>0.60629230943237888</v>
      </c>
      <c r="ET4" s="333">
        <v>0.60569386052081364</v>
      </c>
      <c r="EU4" s="333">
        <v>0.53580192410660177</v>
      </c>
      <c r="EV4" s="333">
        <v>0.55908597140472249</v>
      </c>
      <c r="EW4" s="333">
        <v>0.55481400963665861</v>
      </c>
      <c r="EX4" s="333">
        <v>0.61167531545550435</v>
      </c>
      <c r="EY4" s="333">
        <v>0.74211963356658939</v>
      </c>
      <c r="EZ4" s="333">
        <v>0.71714099536066989</v>
      </c>
      <c r="FA4" s="333">
        <v>0.62374521627070567</v>
      </c>
      <c r="FB4" s="333">
        <v>0.55746232501868065</v>
      </c>
      <c r="FC4" s="333">
        <v>0.65415026686038813</v>
      </c>
      <c r="FD4" s="333">
        <v>0.60837859664679916</v>
      </c>
      <c r="FE4" s="333">
        <v>0.75346482550566352</v>
      </c>
      <c r="FF4" s="333">
        <v>0.72323766423512015</v>
      </c>
      <c r="FG4" s="333">
        <v>0.6351346174458995</v>
      </c>
      <c r="FH4" s="333">
        <v>0.51136011765075928</v>
      </c>
      <c r="FI4" s="333">
        <v>0.52204178671559587</v>
      </c>
      <c r="FJ4" s="333">
        <v>0.63523334777116558</v>
      </c>
      <c r="FK4" s="333">
        <v>0.7245814725072306</v>
      </c>
      <c r="FL4" s="333">
        <v>0.67847463517012074</v>
      </c>
      <c r="FM4" s="333">
        <v>0.69751614328492306</v>
      </c>
      <c r="FN4" s="333">
        <v>0.58735100203164015</v>
      </c>
      <c r="FO4" s="333">
        <v>0.56116161371227447</v>
      </c>
      <c r="FP4" s="333">
        <v>0.54776490702002256</v>
      </c>
      <c r="FQ4" s="333">
        <v>0.54166772074980607</v>
      </c>
      <c r="FR4" s="333">
        <v>0.65476751589394622</v>
      </c>
      <c r="FS4" s="333">
        <v>0.67451203011169447</v>
      </c>
      <c r="FT4" s="333">
        <v>0.7061664801193841</v>
      </c>
      <c r="FU4" s="333">
        <v>0.6490213125225176</v>
      </c>
      <c r="FV4" s="333">
        <v>0.69490723248715391</v>
      </c>
      <c r="FW4" s="333">
        <v>0.66869650164392203</v>
      </c>
      <c r="FX4" s="333">
        <v>0.64516416779621355</v>
      </c>
      <c r="FY4" s="333">
        <v>0.71362047618710645</v>
      </c>
      <c r="FZ4" s="333">
        <v>0.7067706675863511</v>
      </c>
      <c r="GA4" s="333">
        <v>0.78017159382236356</v>
      </c>
      <c r="GB4" s="333">
        <v>0.75315572930527019</v>
      </c>
      <c r="GC4" s="333">
        <v>0.76128445396689937</v>
      </c>
      <c r="GD4" s="333">
        <v>0.80085965144915117</v>
      </c>
      <c r="GE4" s="333">
        <v>0.85556681150587499</v>
      </c>
      <c r="GF4" s="333">
        <v>1.0386090216546819</v>
      </c>
      <c r="GG4" s="333">
        <v>1.0603859407274279</v>
      </c>
      <c r="GH4" s="333">
        <v>1.1400400883539816</v>
      </c>
      <c r="GI4" s="333">
        <v>0.68296447392571347</v>
      </c>
      <c r="GJ4" s="333">
        <v>0.76680738983737851</v>
      </c>
      <c r="GK4" s="333">
        <v>0.94915524584080668</v>
      </c>
      <c r="GL4" s="333">
        <v>1.1000815132064261</v>
      </c>
      <c r="GM4" s="333">
        <v>1.0444976207549281</v>
      </c>
      <c r="GN4" s="333">
        <v>1.1296139991716998</v>
      </c>
      <c r="GO4" s="333">
        <v>1.1192300692498807</v>
      </c>
      <c r="GP4" s="333">
        <v>0.86980878947578144</v>
      </c>
      <c r="GQ4" s="333">
        <v>0.71645753718076355</v>
      </c>
      <c r="GR4" s="333">
        <v>0.88143160765869377</v>
      </c>
      <c r="GS4" s="333">
        <v>1.0851895243818108</v>
      </c>
      <c r="GT4" s="333">
        <v>0.96916346352565252</v>
      </c>
      <c r="GU4" s="333">
        <v>1.029043897585957</v>
      </c>
      <c r="GV4" s="333">
        <v>1.0909288148566956</v>
      </c>
      <c r="GW4" s="333">
        <v>0.9800449778703747</v>
      </c>
      <c r="GX4" s="333">
        <v>0.85285147142528517</v>
      </c>
      <c r="GY4" s="333">
        <v>1.0763945454048731</v>
      </c>
      <c r="GZ4" s="333">
        <v>0.93259420862232223</v>
      </c>
      <c r="HA4" s="333">
        <v>0.83988128894862502</v>
      </c>
      <c r="HB4" s="333">
        <v>1.1614785874227449</v>
      </c>
      <c r="HC4" s="333">
        <v>1.5200329832163431</v>
      </c>
      <c r="HD4" s="333">
        <v>1.3089210277993335</v>
      </c>
      <c r="HE4" s="333">
        <v>0.96519903242196881</v>
      </c>
      <c r="HF4" s="333">
        <v>0.73115606866030947</v>
      </c>
      <c r="HG4" s="333">
        <v>0.79775750707790238</v>
      </c>
      <c r="HH4" s="333">
        <v>0.89914390065230099</v>
      </c>
      <c r="HI4" s="333">
        <v>1.0188702905398515</v>
      </c>
      <c r="HJ4" s="333">
        <v>1.0003553428054583</v>
      </c>
      <c r="HK4" s="333">
        <v>1.0880829753270476</v>
      </c>
      <c r="HL4" s="333">
        <v>1.0092736978344863</v>
      </c>
      <c r="HM4" s="333">
        <v>1.0632167815940941</v>
      </c>
      <c r="HN4" s="333">
        <v>1.0811882395335761</v>
      </c>
      <c r="HO4" s="333">
        <v>1.0715599412784194</v>
      </c>
      <c r="HP4" s="333">
        <v>1.0643163171230299</v>
      </c>
      <c r="HQ4" s="333">
        <v>1.2410288273590742</v>
      </c>
      <c r="HR4" s="333">
        <v>1.0547876575455095</v>
      </c>
      <c r="HS4" s="333">
        <v>0.98256743487954001</v>
      </c>
      <c r="HT4" s="333">
        <v>0.94378056718084558</v>
      </c>
      <c r="HU4" s="333">
        <v>0.91182251409877568</v>
      </c>
      <c r="HV4" s="333">
        <v>1.0217409080472901</v>
      </c>
      <c r="HW4" s="333">
        <v>1.0110356010822343</v>
      </c>
      <c r="HX4" s="333">
        <v>0.93342891065100786</v>
      </c>
      <c r="HY4" s="333">
        <v>0.90552966091552178</v>
      </c>
      <c r="HZ4" s="333">
        <v>0.94482622908594061</v>
      </c>
      <c r="IA4" s="333">
        <v>0.8362751360548194</v>
      </c>
      <c r="IB4" s="333">
        <v>0.91029011143822558</v>
      </c>
      <c r="IC4" s="333">
        <v>0.89692539917894365</v>
      </c>
      <c r="ID4" s="333">
        <v>0.95376637686637677</v>
      </c>
      <c r="IE4" s="333">
        <v>1.0673914624492571</v>
      </c>
      <c r="IF4" s="333">
        <v>1.0025118523833565</v>
      </c>
      <c r="IG4" s="333">
        <v>1.022045078404541</v>
      </c>
      <c r="IH4" s="333">
        <v>1.017896044130683</v>
      </c>
      <c r="II4" s="333">
        <v>1.1165041902615089</v>
      </c>
      <c r="IJ4" s="333">
        <v>1.1703386489386483</v>
      </c>
      <c r="IK4" s="333">
        <v>0.88134205677219557</v>
      </c>
      <c r="IL4" s="333">
        <v>0.82798978864533246</v>
      </c>
      <c r="IM4" s="333">
        <v>0.78713859763369309</v>
      </c>
      <c r="IN4" s="333">
        <v>0.65820781519402638</v>
      </c>
      <c r="IO4" s="333">
        <v>0.72978334282973423</v>
      </c>
      <c r="IP4" s="333">
        <v>0.77259585157886501</v>
      </c>
      <c r="IQ4" s="333">
        <v>0.85938334879594092</v>
      </c>
      <c r="IR4" s="333">
        <v>0.97560203019743186</v>
      </c>
      <c r="IS4" s="333">
        <v>0.80164009553594096</v>
      </c>
      <c r="IT4" s="333">
        <v>0.750605043131503</v>
      </c>
      <c r="IU4" s="333">
        <v>0.78625957545789293</v>
      </c>
      <c r="IV4" s="333">
        <v>0.73807719183270171</v>
      </c>
      <c r="IW4" s="333">
        <v>0.81604707014814892</v>
      </c>
      <c r="IX4" s="333">
        <v>0.70058659388878608</v>
      </c>
      <c r="IY4" s="333">
        <v>0.63756268567322771</v>
      </c>
      <c r="IZ4" s="333">
        <v>0.70564206063137691</v>
      </c>
      <c r="JA4" s="333">
        <v>0.66106452249373493</v>
      </c>
      <c r="JB4" s="333">
        <v>0.68826672032884995</v>
      </c>
      <c r="JC4" s="333">
        <v>0.7142275309361118</v>
      </c>
      <c r="JD4" s="333">
        <v>0.83151948552721489</v>
      </c>
      <c r="JE4" s="333">
        <v>0.63043414862395597</v>
      </c>
      <c r="JF4" s="333">
        <v>0.64636929179085301</v>
      </c>
      <c r="JG4" s="333">
        <v>0.72220045445984782</v>
      </c>
      <c r="JH4" s="333">
        <v>0.71338519916241983</v>
      </c>
      <c r="JI4" s="333">
        <v>0.70394110950774547</v>
      </c>
      <c r="JJ4" s="333">
        <v>0.59323231465859094</v>
      </c>
      <c r="JK4" s="333">
        <v>0.59570206802823555</v>
      </c>
      <c r="JL4" s="333">
        <v>0.57746594132022044</v>
      </c>
      <c r="JM4" s="333">
        <v>0.64875670109357109</v>
      </c>
      <c r="JN4" s="333">
        <v>0.70907605522489137</v>
      </c>
      <c r="JO4" s="333">
        <v>0.73116318019649507</v>
      </c>
      <c r="JP4" s="333">
        <v>0.80544924664802109</v>
      </c>
      <c r="JQ4" s="333">
        <v>0.63510923349816428</v>
      </c>
      <c r="JR4" s="333">
        <v>0.58609411345978379</v>
      </c>
      <c r="JS4" s="333">
        <v>0.62597118879025515</v>
      </c>
      <c r="JT4" s="333">
        <v>0.66362610817465217</v>
      </c>
      <c r="JU4" s="333">
        <v>0.79777181744993764</v>
      </c>
      <c r="JV4" s="333">
        <v>0.76115470579241451</v>
      </c>
      <c r="JW4" s="333">
        <v>0.5941074742751925</v>
      </c>
      <c r="JX4" s="333">
        <v>0.65543451353737714</v>
      </c>
      <c r="JY4" s="333">
        <v>0.72428235495385729</v>
      </c>
      <c r="JZ4" s="333">
        <v>0.65932923533373611</v>
      </c>
      <c r="KA4" s="333">
        <v>0.63791771411633924</v>
      </c>
      <c r="KB4" s="333">
        <v>0.73732353749024349</v>
      </c>
      <c r="KC4" s="333">
        <v>0.60156598091007218</v>
      </c>
      <c r="KD4" s="333">
        <v>0.63172005671071252</v>
      </c>
      <c r="KE4" s="333">
        <v>0.54747553204317589</v>
      </c>
      <c r="KF4" s="333">
        <v>0.70062523451942738</v>
      </c>
      <c r="KG4" s="333">
        <v>0.76846622529505371</v>
      </c>
      <c r="KH4" s="333">
        <v>0.70508169163473267</v>
      </c>
      <c r="KI4" s="333">
        <v>0.73162850671246915</v>
      </c>
      <c r="KJ4" s="333">
        <v>0.61031216067723237</v>
      </c>
      <c r="KK4" s="333">
        <v>0.58753605972488254</v>
      </c>
      <c r="KL4" s="333">
        <v>0.71793644729227413</v>
      </c>
      <c r="KM4" s="333">
        <v>0.63595617047775121</v>
      </c>
      <c r="KN4" s="333">
        <v>0.77517580391582419</v>
      </c>
      <c r="KO4" s="333">
        <v>0.84371428291083506</v>
      </c>
      <c r="KP4" s="333">
        <v>0.78175586450560142</v>
      </c>
      <c r="KQ4" s="333">
        <v>0.74275319183739708</v>
      </c>
      <c r="KR4" s="333">
        <v>0.69517204632506635</v>
      </c>
      <c r="KS4" s="333">
        <v>0.59988822815771181</v>
      </c>
      <c r="KT4" s="333">
        <v>0.64837686631922997</v>
      </c>
      <c r="KU4" s="333">
        <v>0.73304066064460949</v>
      </c>
      <c r="KV4" s="333">
        <v>0.60699763857879485</v>
      </c>
      <c r="KW4" s="333">
        <v>0.68058703605700788</v>
      </c>
      <c r="KX4" s="333">
        <v>0.61246914740711855</v>
      </c>
      <c r="KY4" s="333">
        <v>0.69078645004489048</v>
      </c>
      <c r="KZ4" s="333">
        <v>0.59481217787501373</v>
      </c>
      <c r="LA4" s="333">
        <v>0.58553001711039188</v>
      </c>
      <c r="LB4" s="333">
        <v>0.60019467866053455</v>
      </c>
      <c r="LC4" s="333">
        <v>0.89061153536330939</v>
      </c>
      <c r="LD4" s="333">
        <v>0.84106849236815617</v>
      </c>
      <c r="LE4" s="333">
        <v>1.0157845037049622</v>
      </c>
      <c r="LF4" s="333">
        <v>0.84649876093743981</v>
      </c>
      <c r="LG4" s="333">
        <v>0.93105182127259523</v>
      </c>
      <c r="LH4" s="333">
        <v>1.0580632028582957</v>
      </c>
      <c r="LI4" s="333">
        <v>1.0179906270920469</v>
      </c>
      <c r="LJ4" s="333">
        <v>1.7113978148709996</v>
      </c>
      <c r="LK4" s="333">
        <v>1.6599813643208299</v>
      </c>
      <c r="LL4" s="333">
        <v>1.1622427251660528</v>
      </c>
      <c r="LM4" s="333">
        <v>0.82277341110990243</v>
      </c>
      <c r="LN4" s="333">
        <v>1.7709972520060613</v>
      </c>
      <c r="LO4" s="333">
        <v>1.9162752390451203</v>
      </c>
      <c r="LP4" s="333">
        <v>1.3427821975467604</v>
      </c>
      <c r="LQ4" s="333">
        <v>1.4032950865143012</v>
      </c>
      <c r="LR4" s="333">
        <v>1.6858841971734604</v>
      </c>
      <c r="LS4" s="333">
        <v>1.298784813551793</v>
      </c>
      <c r="LT4" s="333">
        <v>1.1813456950575729</v>
      </c>
      <c r="LU4" s="333">
        <v>1.324353334010594</v>
      </c>
      <c r="LV4" s="333">
        <v>1.2307517005668369</v>
      </c>
      <c r="LW4" s="333">
        <v>1.0547664209899963</v>
      </c>
      <c r="LX4" s="333">
        <v>1.3288485902316285</v>
      </c>
      <c r="LY4" s="333">
        <v>1.1876435615550525</v>
      </c>
      <c r="LZ4" s="333">
        <v>1.2484318430406456</v>
      </c>
      <c r="MA4" s="333">
        <v>1.2733900787381149</v>
      </c>
      <c r="MB4" s="333">
        <v>0.9939605586670478</v>
      </c>
      <c r="MC4" s="333">
        <v>0.97255240089293682</v>
      </c>
      <c r="MD4" s="333">
        <v>1.519869483298151</v>
      </c>
      <c r="ME4" s="333">
        <v>1.5883123963771275</v>
      </c>
      <c r="MF4" s="333">
        <v>1.7107268560238087</v>
      </c>
      <c r="MG4" s="333">
        <v>1.5067394470041728</v>
      </c>
      <c r="MH4" s="333">
        <v>1.8795731366000776</v>
      </c>
      <c r="MI4" s="333">
        <v>1.7708577306829125</v>
      </c>
      <c r="MJ4" s="333">
        <v>1.640832889549305</v>
      </c>
      <c r="MK4" s="333">
        <v>1.642442598676686</v>
      </c>
      <c r="ML4" s="333">
        <v>1.4689558365463109</v>
      </c>
      <c r="MM4" s="333">
        <v>1.8959170273847841</v>
      </c>
      <c r="MN4" s="333">
        <v>1.4120953820879278</v>
      </c>
      <c r="MO4" s="333">
        <v>0.97666310886745611</v>
      </c>
      <c r="MP4" s="333">
        <v>1.220943133648636</v>
      </c>
      <c r="MQ4" s="333">
        <v>1.9047352183270287</v>
      </c>
      <c r="MR4" s="333">
        <v>1.9809228861951924</v>
      </c>
      <c r="MS4" s="333">
        <v>1.2442535831679431</v>
      </c>
      <c r="MT4" s="333">
        <v>1.0600107240031671</v>
      </c>
      <c r="MU4" s="333">
        <v>1.5594258462157451</v>
      </c>
      <c r="MV4" s="333">
        <v>1.6803606128462301</v>
      </c>
      <c r="MW4" s="333">
        <v>1.7722020907429756</v>
      </c>
      <c r="MX4" s="333">
        <v>2.3251028051154567</v>
      </c>
      <c r="MY4" s="333">
        <v>2.5177920989447169</v>
      </c>
      <c r="MZ4" s="333">
        <v>2.3360238829994606</v>
      </c>
      <c r="NA4" s="333">
        <v>2.298703292614519</v>
      </c>
      <c r="NB4" s="333">
        <v>1.6623047512582705</v>
      </c>
      <c r="NC4" s="333">
        <v>1.2885036277437143</v>
      </c>
      <c r="ND4" s="333">
        <v>2.0136392448191942</v>
      </c>
      <c r="NE4" s="333">
        <v>1.6579064834038106</v>
      </c>
      <c r="NF4" s="333">
        <v>1.3416303513540917</v>
      </c>
      <c r="NG4" s="333">
        <v>1.2947748749974179</v>
      </c>
      <c r="NH4" s="333">
        <v>1.5853284477328404</v>
      </c>
      <c r="NI4" s="333">
        <v>1.4018867756601272</v>
      </c>
      <c r="NJ4" s="333">
        <v>1.498665208467606</v>
      </c>
    </row>
    <row r="5" spans="1:374" x14ac:dyDescent="0.25">
      <c r="A5" s="314">
        <v>43466</v>
      </c>
      <c r="B5" s="314">
        <v>43496</v>
      </c>
      <c r="D5" s="552" t="s">
        <v>79</v>
      </c>
      <c r="E5" s="335">
        <f t="shared" ref="E5:E16" si="0">SUMIFS($J$29:$NJ$29,$J$3:$NJ$3,"&gt;="&amp;A5,$J$3:$NJ$3,"&lt;="&amp;B5)</f>
        <v>1529.0623551813528</v>
      </c>
      <c r="I5" s="322" t="s">
        <v>181</v>
      </c>
      <c r="J5" s="333">
        <v>1.1849321136363449</v>
      </c>
      <c r="K5" s="333">
        <v>1.2559534909323655</v>
      </c>
      <c r="L5" s="333">
        <v>1.3990534218262127</v>
      </c>
      <c r="M5" s="333">
        <v>1.4955937374931942</v>
      </c>
      <c r="N5" s="333">
        <v>1.1376181880762684</v>
      </c>
      <c r="O5" s="333">
        <v>1.1886619304449328</v>
      </c>
      <c r="P5" s="333">
        <v>1.6666101583946229</v>
      </c>
      <c r="Q5" s="333">
        <v>1.4969782504317286</v>
      </c>
      <c r="R5" s="333">
        <v>1.1481328079090469</v>
      </c>
      <c r="S5" s="333">
        <v>1.5243021053761263</v>
      </c>
      <c r="T5" s="333">
        <v>1.9213103811933527</v>
      </c>
      <c r="U5" s="333">
        <v>2.2624688210465984</v>
      </c>
      <c r="V5" s="333">
        <v>1.7508224680822564</v>
      </c>
      <c r="W5" s="333">
        <v>1.8662672595338592</v>
      </c>
      <c r="X5" s="333">
        <v>2.0542759447486496</v>
      </c>
      <c r="Y5" s="333">
        <v>2.0586263139350005</v>
      </c>
      <c r="Z5" s="333">
        <v>1.8081319065087644</v>
      </c>
      <c r="AA5" s="333">
        <v>1.724381456102158</v>
      </c>
      <c r="AB5" s="333">
        <v>1.6028427485054151</v>
      </c>
      <c r="AC5" s="333">
        <v>1.4778531479439707</v>
      </c>
      <c r="AD5" s="333">
        <v>2.8106806107503872</v>
      </c>
      <c r="AE5" s="333">
        <v>3.2502328250791948</v>
      </c>
      <c r="AF5" s="333">
        <v>2.1417562444982203</v>
      </c>
      <c r="AG5" s="333">
        <v>1.1500737027773351</v>
      </c>
      <c r="AH5" s="333">
        <v>1.4204262409562098</v>
      </c>
      <c r="AI5" s="333">
        <v>1.758576998541695</v>
      </c>
      <c r="AJ5" s="333">
        <v>1.9075408847716679</v>
      </c>
      <c r="AK5" s="333">
        <v>1.3454397748785898</v>
      </c>
      <c r="AL5" s="333">
        <v>2.0503031193574377</v>
      </c>
      <c r="AM5" s="333">
        <v>1.501550664087778</v>
      </c>
      <c r="AN5" s="333">
        <v>3.3315066593582676</v>
      </c>
      <c r="AO5" s="333">
        <v>3.4935823038096543</v>
      </c>
      <c r="AP5" s="333">
        <v>3.335349344057037</v>
      </c>
      <c r="AQ5" s="333">
        <v>2.3490541247337675</v>
      </c>
      <c r="AR5" s="333">
        <v>1.8332247297445601</v>
      </c>
      <c r="AS5" s="333">
        <v>1.6002082149235937</v>
      </c>
      <c r="AT5" s="333">
        <v>1.3301350486031229</v>
      </c>
      <c r="AU5" s="333">
        <v>1.3888043377059085</v>
      </c>
      <c r="AV5" s="333">
        <v>1.4654745410250705</v>
      </c>
      <c r="AW5" s="333">
        <v>1.9644679911211564</v>
      </c>
      <c r="AX5" s="333">
        <v>2.3387589833325619</v>
      </c>
      <c r="AY5" s="333">
        <v>1.8578295217246676</v>
      </c>
      <c r="AZ5" s="333">
        <v>1.840309191690362</v>
      </c>
      <c r="BA5" s="333">
        <v>1.6972578306811104</v>
      </c>
      <c r="BB5" s="333">
        <v>1.8267814181133752</v>
      </c>
      <c r="BC5" s="333">
        <v>1.5030924128808256</v>
      </c>
      <c r="BD5" s="333">
        <v>1.2360346502866943</v>
      </c>
      <c r="BE5" s="333">
        <v>1.8949276180021295</v>
      </c>
      <c r="BF5" s="333">
        <v>1.7479103141459476</v>
      </c>
      <c r="BG5" s="333">
        <v>2.2009714306407182</v>
      </c>
      <c r="BH5" s="333">
        <v>2.1081051857653303</v>
      </c>
      <c r="BI5" s="333">
        <v>1.8163852191177796</v>
      </c>
      <c r="BJ5" s="333">
        <v>1.3952490767861272</v>
      </c>
      <c r="BK5" s="333">
        <v>1.7573043909121397</v>
      </c>
      <c r="BL5" s="333">
        <v>1.5067065212969599</v>
      </c>
      <c r="BM5" s="333">
        <v>1.4620334727476436</v>
      </c>
      <c r="BN5" s="333">
        <v>2.19966512906805</v>
      </c>
      <c r="BO5" s="333">
        <v>2.3362684306173578</v>
      </c>
      <c r="BP5" s="333">
        <v>2.1789422508754082</v>
      </c>
      <c r="BQ5" s="333">
        <v>2.0702774072810075</v>
      </c>
      <c r="BR5" s="333">
        <v>1.9079527360703965</v>
      </c>
      <c r="BS5" s="333">
        <v>1.8939263303608451</v>
      </c>
      <c r="BT5" s="333">
        <v>1.9669742138729431</v>
      </c>
      <c r="BU5" s="333">
        <v>2.1848478005848597</v>
      </c>
      <c r="BV5" s="333">
        <v>2.4481503114591718</v>
      </c>
      <c r="BW5" s="333">
        <v>2.8063958311774222</v>
      </c>
      <c r="BX5" s="333">
        <v>2.6596653985260938</v>
      </c>
      <c r="BY5" s="333">
        <v>2.0739789860742799</v>
      </c>
      <c r="BZ5" s="333">
        <v>1.8678231727318519</v>
      </c>
      <c r="CA5" s="333">
        <v>1.4855930999919948</v>
      </c>
      <c r="CB5" s="333">
        <v>1.3939645485318373</v>
      </c>
      <c r="CC5" s="333">
        <v>1.7688624163249396</v>
      </c>
      <c r="CD5" s="333">
        <v>1.4369872604960598</v>
      </c>
      <c r="CE5" s="333">
        <v>1.0297865009701892</v>
      </c>
      <c r="CF5" s="333">
        <v>0.92931110219694946</v>
      </c>
      <c r="CG5" s="333">
        <v>1.4879138905613805</v>
      </c>
      <c r="CH5" s="333">
        <v>1.697628761972185</v>
      </c>
      <c r="CI5" s="333">
        <v>1.6314543675213498</v>
      </c>
      <c r="CJ5" s="333">
        <v>1.5454172856433579</v>
      </c>
      <c r="CK5" s="333">
        <v>1.3600516833497529</v>
      </c>
      <c r="CL5" s="333">
        <v>1.2302486512607429</v>
      </c>
      <c r="CM5" s="333">
        <v>1.6690664206095942</v>
      </c>
      <c r="CN5" s="333">
        <v>1.8550960395202236</v>
      </c>
      <c r="CO5" s="333">
        <v>1.0980362475993064</v>
      </c>
      <c r="CP5" s="333">
        <v>1.3163119858512355</v>
      </c>
      <c r="CQ5" s="333">
        <v>1.6009337389393796</v>
      </c>
      <c r="CR5" s="333">
        <v>1.6236492088517478</v>
      </c>
      <c r="CS5" s="333">
        <v>1.1907937113364555</v>
      </c>
      <c r="CT5" s="333">
        <v>1.0632105837812422</v>
      </c>
      <c r="CU5" s="333">
        <v>0.86848895393237313</v>
      </c>
      <c r="CV5" s="333">
        <v>1.2583270242362739</v>
      </c>
      <c r="CW5" s="333">
        <v>1.4841162351638602</v>
      </c>
      <c r="CX5" s="333">
        <v>1.2157763970937141</v>
      </c>
      <c r="CY5" s="333">
        <v>0.80861104484499147</v>
      </c>
      <c r="CZ5" s="333">
        <v>1.0671042853098438</v>
      </c>
      <c r="DA5" s="333">
        <v>1.257836933495166</v>
      </c>
      <c r="DB5" s="333">
        <v>0.87688162014680349</v>
      </c>
      <c r="DC5" s="333">
        <v>0.70051670844059755</v>
      </c>
      <c r="DD5" s="333">
        <v>0.77855182552314628</v>
      </c>
      <c r="DE5" s="333">
        <v>1.0272598762542189</v>
      </c>
      <c r="DF5" s="333">
        <v>0.91725558557468945</v>
      </c>
      <c r="DG5" s="333">
        <v>0.99919909492897585</v>
      </c>
      <c r="DH5" s="333">
        <v>0.73436616475186789</v>
      </c>
      <c r="DI5" s="333">
        <v>0.76154127868713861</v>
      </c>
      <c r="DJ5" s="333">
        <v>0.65723028118022309</v>
      </c>
      <c r="DK5" s="333">
        <v>1.0106144845826914</v>
      </c>
      <c r="DL5" s="333">
        <v>0.78032520897944946</v>
      </c>
      <c r="DM5" s="333">
        <v>0.79860371931694507</v>
      </c>
      <c r="DN5" s="333">
        <v>0.80707784312573061</v>
      </c>
      <c r="DO5" s="333">
        <v>0.65518786550088981</v>
      </c>
      <c r="DP5" s="333">
        <v>0.7079082976402844</v>
      </c>
      <c r="DQ5" s="333">
        <v>0.69472071230749421</v>
      </c>
      <c r="DR5" s="333">
        <v>0.74920984858140238</v>
      </c>
      <c r="DS5" s="333">
        <v>0.61001480385084139</v>
      </c>
      <c r="DT5" s="333">
        <v>0.61998317992513285</v>
      </c>
      <c r="DU5" s="333">
        <v>0.67568312702513045</v>
      </c>
      <c r="DV5" s="333">
        <v>0.73122217441539883</v>
      </c>
      <c r="DW5" s="333">
        <v>1.0121129853974085</v>
      </c>
      <c r="DX5" s="333">
        <v>0.89639755302111435</v>
      </c>
      <c r="DY5" s="333">
        <v>0.85405672196122051</v>
      </c>
      <c r="DZ5" s="333">
        <v>0.76755468850021613</v>
      </c>
      <c r="EA5" s="333">
        <v>0.78852674067430595</v>
      </c>
      <c r="EB5" s="333">
        <v>0.60605339649022449</v>
      </c>
      <c r="EC5" s="333">
        <v>0.73387666868252066</v>
      </c>
      <c r="ED5" s="333">
        <v>0.67208124170346772</v>
      </c>
      <c r="EE5" s="333">
        <v>0.76475249297022563</v>
      </c>
      <c r="EF5" s="333">
        <v>0.61522009094742636</v>
      </c>
      <c r="EG5" s="333">
        <v>0.57632318108931602</v>
      </c>
      <c r="EH5" s="333">
        <v>0.55586812440231204</v>
      </c>
      <c r="EI5" s="333">
        <v>0.63706161938669292</v>
      </c>
      <c r="EJ5" s="333">
        <v>0.63811132073788268</v>
      </c>
      <c r="EK5" s="333">
        <v>0.65801484748548644</v>
      </c>
      <c r="EL5" s="333">
        <v>0.8952311051410774</v>
      </c>
      <c r="EM5" s="333">
        <v>0.92622375789849676</v>
      </c>
      <c r="EN5" s="333">
        <v>0.8409653456909667</v>
      </c>
      <c r="EO5" s="333">
        <v>0.65068544289549179</v>
      </c>
      <c r="EP5" s="333">
        <v>0.57771801916235987</v>
      </c>
      <c r="EQ5" s="333">
        <v>0.61967089891257565</v>
      </c>
      <c r="ER5" s="333">
        <v>0.60913038628293992</v>
      </c>
      <c r="ES5" s="333">
        <v>0.5331470930311788</v>
      </c>
      <c r="ET5" s="333">
        <v>0.54293518707490007</v>
      </c>
      <c r="EU5" s="333">
        <v>0.51078970233683596</v>
      </c>
      <c r="EV5" s="333">
        <v>0.54699285531073116</v>
      </c>
      <c r="EW5" s="333">
        <v>0.532664334825383</v>
      </c>
      <c r="EX5" s="333">
        <v>0.54980255846057235</v>
      </c>
      <c r="EY5" s="333">
        <v>0.64322686937894191</v>
      </c>
      <c r="EZ5" s="333">
        <v>0.68953462664652332</v>
      </c>
      <c r="FA5" s="333">
        <v>0.62550372609235694</v>
      </c>
      <c r="FB5" s="333">
        <v>0.52692771276459005</v>
      </c>
      <c r="FC5" s="333">
        <v>0.57806340807750889</v>
      </c>
      <c r="FD5" s="333">
        <v>0.54774220889018799</v>
      </c>
      <c r="FE5" s="333">
        <v>0.65656020609832189</v>
      </c>
      <c r="FF5" s="333">
        <v>0.63185282442895463</v>
      </c>
      <c r="FG5" s="333">
        <v>0.59112607677949491</v>
      </c>
      <c r="FH5" s="333">
        <v>0.52600761931237505</v>
      </c>
      <c r="FI5" s="333">
        <v>0.50902658448963445</v>
      </c>
      <c r="FJ5" s="333">
        <v>0.57038516329321109</v>
      </c>
      <c r="FK5" s="333">
        <v>0.69187619706420223</v>
      </c>
      <c r="FL5" s="333">
        <v>0.66115134730770453</v>
      </c>
      <c r="FM5" s="333">
        <v>0.63941003147283948</v>
      </c>
      <c r="FN5" s="333">
        <v>0.5325726712950074</v>
      </c>
      <c r="FO5" s="333">
        <v>0.54658845421881508</v>
      </c>
      <c r="FP5" s="333">
        <v>0.53901158567527407</v>
      </c>
      <c r="FQ5" s="333">
        <v>0.51686569277804961</v>
      </c>
      <c r="FR5" s="333">
        <v>0.58932636976791142</v>
      </c>
      <c r="FS5" s="333">
        <v>0.68951894760249199</v>
      </c>
      <c r="FT5" s="333">
        <v>0.65919620423761049</v>
      </c>
      <c r="FU5" s="333">
        <v>0.61997533595991794</v>
      </c>
      <c r="FV5" s="333">
        <v>0.66218044399075859</v>
      </c>
      <c r="FW5" s="333">
        <v>0.56731893357878349</v>
      </c>
      <c r="FX5" s="333">
        <v>0.63590676774613331</v>
      </c>
      <c r="FY5" s="333">
        <v>0.62531467305500243</v>
      </c>
      <c r="FZ5" s="333">
        <v>0.66320731940719102</v>
      </c>
      <c r="GA5" s="333">
        <v>0.67367373628366845</v>
      </c>
      <c r="GB5" s="333">
        <v>0.69635320441566362</v>
      </c>
      <c r="GC5" s="333">
        <v>0.68617743785123353</v>
      </c>
      <c r="GD5" s="333">
        <v>0.71367108101149201</v>
      </c>
      <c r="GE5" s="333">
        <v>0.80312757223234543</v>
      </c>
      <c r="GF5" s="333">
        <v>0.89083089179796637</v>
      </c>
      <c r="GG5" s="333">
        <v>0.99359039752288325</v>
      </c>
      <c r="GH5" s="333">
        <v>0.96158546730310013</v>
      </c>
      <c r="GI5" s="333">
        <v>0.64939542902484304</v>
      </c>
      <c r="GJ5" s="333">
        <v>0.65679773459613555</v>
      </c>
      <c r="GK5" s="333">
        <v>0.8249895401006635</v>
      </c>
      <c r="GL5" s="333">
        <v>0.99541121672683874</v>
      </c>
      <c r="GM5" s="333">
        <v>0.96303566033144816</v>
      </c>
      <c r="GN5" s="333">
        <v>1.0225932061472429</v>
      </c>
      <c r="GO5" s="333">
        <v>0.97307738072104932</v>
      </c>
      <c r="GP5" s="333">
        <v>0.78304610050666013</v>
      </c>
      <c r="GQ5" s="333">
        <v>0.74022612243323349</v>
      </c>
      <c r="GR5" s="333">
        <v>0.80733208661605693</v>
      </c>
      <c r="GS5" s="333">
        <v>0.92898706456823621</v>
      </c>
      <c r="GT5" s="333">
        <v>0.87943255377630747</v>
      </c>
      <c r="GU5" s="333">
        <v>0.91180655238051744</v>
      </c>
      <c r="GV5" s="333">
        <v>0.97585397322211742</v>
      </c>
      <c r="GW5" s="333">
        <v>0.85025047613838267</v>
      </c>
      <c r="GX5" s="333">
        <v>0.77599868747376544</v>
      </c>
      <c r="GY5" s="333">
        <v>0.97352346186566641</v>
      </c>
      <c r="GZ5" s="333">
        <v>0.91788097780156019</v>
      </c>
      <c r="HA5" s="333">
        <v>0.77449778430535443</v>
      </c>
      <c r="HB5" s="333">
        <v>1.1028063265614618</v>
      </c>
      <c r="HC5" s="333">
        <v>1.3755627732838525</v>
      </c>
      <c r="HD5" s="333">
        <v>1.1944162516853516</v>
      </c>
      <c r="HE5" s="333">
        <v>0.87580273562421518</v>
      </c>
      <c r="HF5" s="333">
        <v>0.71105343284341438</v>
      </c>
      <c r="HG5" s="333">
        <v>0.74893499433947985</v>
      </c>
      <c r="HH5" s="333">
        <v>0.79306952798747488</v>
      </c>
      <c r="HI5" s="333">
        <v>0.97677260536317356</v>
      </c>
      <c r="HJ5" s="333">
        <v>0.88535233465239715</v>
      </c>
      <c r="HK5" s="333">
        <v>0.90596163872316315</v>
      </c>
      <c r="HL5" s="333">
        <v>0.92561725117135074</v>
      </c>
      <c r="HM5" s="333">
        <v>1.0041070460937502</v>
      </c>
      <c r="HN5" s="333">
        <v>0.96244039085846411</v>
      </c>
      <c r="HO5" s="333">
        <v>0.95690515565123491</v>
      </c>
      <c r="HP5" s="333">
        <v>0.94716289265297793</v>
      </c>
      <c r="HQ5" s="333">
        <v>1.0429619420170795</v>
      </c>
      <c r="HR5" s="333">
        <v>0.9700445723149913</v>
      </c>
      <c r="HS5" s="333">
        <v>0.92261941668254821</v>
      </c>
      <c r="HT5" s="333">
        <v>0.88191157874252513</v>
      </c>
      <c r="HU5" s="333">
        <v>0.84710032225865217</v>
      </c>
      <c r="HV5" s="333">
        <v>0.87832491051925443</v>
      </c>
      <c r="HW5" s="333">
        <v>0.90950099916731553</v>
      </c>
      <c r="HX5" s="333">
        <v>0.81280731380958116</v>
      </c>
      <c r="HY5" s="333">
        <v>0.79746727606821888</v>
      </c>
      <c r="HZ5" s="333">
        <v>0.93948729872969183</v>
      </c>
      <c r="IA5" s="333">
        <v>0.79532727510171075</v>
      </c>
      <c r="IB5" s="333">
        <v>0.86152325105034278</v>
      </c>
      <c r="IC5" s="333">
        <v>0.78774260348928404</v>
      </c>
      <c r="ID5" s="333">
        <v>0.85183263288070687</v>
      </c>
      <c r="IE5" s="333">
        <v>1.0015205434960921</v>
      </c>
      <c r="IF5" s="333">
        <v>0.95782104732772</v>
      </c>
      <c r="IG5" s="333">
        <v>0.94249074041486847</v>
      </c>
      <c r="IH5" s="333">
        <v>0.8869592740512221</v>
      </c>
      <c r="II5" s="333">
        <v>1.0117556115875852</v>
      </c>
      <c r="IJ5" s="333">
        <v>0.99439436551363036</v>
      </c>
      <c r="IK5" s="333">
        <v>0.75459040427445612</v>
      </c>
      <c r="IL5" s="333">
        <v>0.77190294614067101</v>
      </c>
      <c r="IM5" s="333">
        <v>0.67988703459644684</v>
      </c>
      <c r="IN5" s="333">
        <v>0.62735447996785643</v>
      </c>
      <c r="IO5" s="333">
        <v>0.64814868493219802</v>
      </c>
      <c r="IP5" s="333">
        <v>0.77455737111587697</v>
      </c>
      <c r="IQ5" s="333">
        <v>0.70080676613343251</v>
      </c>
      <c r="IR5" s="333">
        <v>0.91081255468769828</v>
      </c>
      <c r="IS5" s="333">
        <v>0.74520147814827253</v>
      </c>
      <c r="IT5" s="333">
        <v>0.71302015730192692</v>
      </c>
      <c r="IU5" s="333">
        <v>0.71047000139673921</v>
      </c>
      <c r="IV5" s="333">
        <v>0.65465967447063955</v>
      </c>
      <c r="IW5" s="333">
        <v>0.73352136179326388</v>
      </c>
      <c r="IX5" s="333">
        <v>0.62380619266238191</v>
      </c>
      <c r="IY5" s="333">
        <v>0.56396355390647279</v>
      </c>
      <c r="IZ5" s="333">
        <v>0.61159031854403156</v>
      </c>
      <c r="JA5" s="333">
        <v>0.62279663096052917</v>
      </c>
      <c r="JB5" s="333">
        <v>0.61877783660941743</v>
      </c>
      <c r="JC5" s="333">
        <v>0.62089294742768175</v>
      </c>
      <c r="JD5" s="333">
        <v>0.70808680589260276</v>
      </c>
      <c r="JE5" s="333">
        <v>0.62767113574035349</v>
      </c>
      <c r="JF5" s="333">
        <v>0.55391763143669603</v>
      </c>
      <c r="JG5" s="333">
        <v>0.68944405242328421</v>
      </c>
      <c r="JH5" s="333">
        <v>0.68270879732902467</v>
      </c>
      <c r="JI5" s="333">
        <v>0.56205054357931716</v>
      </c>
      <c r="JJ5" s="333">
        <v>0.51529528563868243</v>
      </c>
      <c r="JK5" s="333">
        <v>0.54407481988550788</v>
      </c>
      <c r="JL5" s="333">
        <v>0.54290585711617323</v>
      </c>
      <c r="JM5" s="333">
        <v>0.60477875021780947</v>
      </c>
      <c r="JN5" s="333">
        <v>0.66038675192655893</v>
      </c>
      <c r="JO5" s="333">
        <v>0.70306599778016621</v>
      </c>
      <c r="JP5" s="333">
        <v>0.69281167878694228</v>
      </c>
      <c r="JQ5" s="333">
        <v>0.56537228992125588</v>
      </c>
      <c r="JR5" s="333">
        <v>0.56299937210975082</v>
      </c>
      <c r="JS5" s="333">
        <v>0.51972694769688221</v>
      </c>
      <c r="JT5" s="333">
        <v>0.63469377715916497</v>
      </c>
      <c r="JU5" s="333">
        <v>0.72913568170399101</v>
      </c>
      <c r="JV5" s="333">
        <v>0.64300467007232898</v>
      </c>
      <c r="JW5" s="333">
        <v>0.52481820951679081</v>
      </c>
      <c r="JX5" s="333">
        <v>0.66189862389670651</v>
      </c>
      <c r="JY5" s="333">
        <v>0.62325726039490947</v>
      </c>
      <c r="JZ5" s="333">
        <v>0.56389169732383215</v>
      </c>
      <c r="KA5" s="333">
        <v>0.62827597288171988</v>
      </c>
      <c r="KB5" s="333">
        <v>0.74125106939260943</v>
      </c>
      <c r="KC5" s="333">
        <v>0.55361792923466113</v>
      </c>
      <c r="KD5" s="333">
        <v>0.51752746585763931</v>
      </c>
      <c r="KE5" s="333">
        <v>0.57155392719996145</v>
      </c>
      <c r="KF5" s="333">
        <v>0.62607605673435607</v>
      </c>
      <c r="KG5" s="333">
        <v>0.7440701832081219</v>
      </c>
      <c r="KH5" s="333">
        <v>0.69784339545850649</v>
      </c>
      <c r="KI5" s="333">
        <v>0.68321525252045456</v>
      </c>
      <c r="KJ5" s="333">
        <v>0.62048356990408016</v>
      </c>
      <c r="KK5" s="333">
        <v>0.60005107961692117</v>
      </c>
      <c r="KL5" s="333">
        <v>0.6783126372993884</v>
      </c>
      <c r="KM5" s="333">
        <v>0.59643216292914625</v>
      </c>
      <c r="KN5" s="333">
        <v>0.79544631649236386</v>
      </c>
      <c r="KO5" s="333">
        <v>0.91481094779967653</v>
      </c>
      <c r="KP5" s="333">
        <v>0.80771206025337217</v>
      </c>
      <c r="KQ5" s="333">
        <v>0.70169208161451158</v>
      </c>
      <c r="KR5" s="333">
        <v>0.6533415350618571</v>
      </c>
      <c r="KS5" s="333">
        <v>0.54479977707236016</v>
      </c>
      <c r="KT5" s="333">
        <v>0.69153218554990603</v>
      </c>
      <c r="KU5" s="333">
        <v>0.66153197384718165</v>
      </c>
      <c r="KV5" s="333">
        <v>0.63433413138172368</v>
      </c>
      <c r="KW5" s="333">
        <v>0.63471729952683686</v>
      </c>
      <c r="KX5" s="333">
        <v>0.58173683074479243</v>
      </c>
      <c r="KY5" s="333">
        <v>0.62619627620467755</v>
      </c>
      <c r="KZ5" s="333">
        <v>0.67562364577230738</v>
      </c>
      <c r="LA5" s="333">
        <v>0.5435377387231658</v>
      </c>
      <c r="LB5" s="333">
        <v>0.5756199928482485</v>
      </c>
      <c r="LC5" s="333">
        <v>0.85916102220103296</v>
      </c>
      <c r="LD5" s="333">
        <v>0.87559647108399852</v>
      </c>
      <c r="LE5" s="333">
        <v>0.99315334365899488</v>
      </c>
      <c r="LF5" s="333">
        <v>0.80051803071719696</v>
      </c>
      <c r="LG5" s="333">
        <v>0.89464427940188607</v>
      </c>
      <c r="LH5" s="333">
        <v>1.0890035904790452</v>
      </c>
      <c r="LI5" s="333">
        <v>0.95669304580607684</v>
      </c>
      <c r="LJ5" s="333">
        <v>1.6926350303807571</v>
      </c>
      <c r="LK5" s="333">
        <v>1.6182900570091943</v>
      </c>
      <c r="LL5" s="333">
        <v>1.193035162638566</v>
      </c>
      <c r="LM5" s="333">
        <v>0.71175124471277107</v>
      </c>
      <c r="LN5" s="333">
        <v>1.8128327626671497</v>
      </c>
      <c r="LO5" s="333">
        <v>1.9442395444021152</v>
      </c>
      <c r="LP5" s="333">
        <v>1.419677141013878</v>
      </c>
      <c r="LQ5" s="333">
        <v>1.3167094538362343</v>
      </c>
      <c r="LR5" s="333">
        <v>1.7125569294611835</v>
      </c>
      <c r="LS5" s="333">
        <v>1.2192822321415491</v>
      </c>
      <c r="LT5" s="333">
        <v>1.1719739651200565</v>
      </c>
      <c r="LU5" s="333">
        <v>1.1865691788595478</v>
      </c>
      <c r="LV5" s="333">
        <v>1.2589621796215644</v>
      </c>
      <c r="LW5" s="333">
        <v>1.0281106564789813</v>
      </c>
      <c r="LX5" s="333">
        <v>1.3513223148686351</v>
      </c>
      <c r="LY5" s="333">
        <v>1.2619021392605529</v>
      </c>
      <c r="LZ5" s="333">
        <v>1.2247803667436883</v>
      </c>
      <c r="MA5" s="333">
        <v>1.2504075445698577</v>
      </c>
      <c r="MB5" s="333">
        <v>0.92456170293591777</v>
      </c>
      <c r="MC5" s="333">
        <v>0.92133659753597252</v>
      </c>
      <c r="MD5" s="333">
        <v>1.5430860974576497</v>
      </c>
      <c r="ME5" s="333">
        <v>1.5500106826694475</v>
      </c>
      <c r="MF5" s="333">
        <v>1.8251308127959796</v>
      </c>
      <c r="MG5" s="333">
        <v>1.4163880138195724</v>
      </c>
      <c r="MH5" s="333">
        <v>1.8177830332726836</v>
      </c>
      <c r="MI5" s="333">
        <v>1.7743050450397466</v>
      </c>
      <c r="MJ5" s="333">
        <v>1.606111732600559</v>
      </c>
      <c r="MK5" s="333">
        <v>1.7956914026309081</v>
      </c>
      <c r="ML5" s="333">
        <v>1.4799368466380147</v>
      </c>
      <c r="MM5" s="333">
        <v>2.024563484196785</v>
      </c>
      <c r="MN5" s="333">
        <v>1.4442890885267148</v>
      </c>
      <c r="MO5" s="333">
        <v>0.86205177968149793</v>
      </c>
      <c r="MP5" s="333">
        <v>1.101613405060579</v>
      </c>
      <c r="MQ5" s="333">
        <v>1.8169812944244188</v>
      </c>
      <c r="MR5" s="333">
        <v>2.013239202617144</v>
      </c>
      <c r="MS5" s="333">
        <v>1.0994162754709764</v>
      </c>
      <c r="MT5" s="333">
        <v>1.0752528395349483</v>
      </c>
      <c r="MU5" s="333">
        <v>1.5075668029577365</v>
      </c>
      <c r="MV5" s="333">
        <v>1.6054671445697899</v>
      </c>
      <c r="MW5" s="333">
        <v>1.7640771334278689</v>
      </c>
      <c r="MX5" s="333">
        <v>2.4663334603720899</v>
      </c>
      <c r="MY5" s="333">
        <v>2.481378538614619</v>
      </c>
      <c r="MZ5" s="333">
        <v>2.2836513548284647</v>
      </c>
      <c r="NA5" s="333">
        <v>2.0924755956682048</v>
      </c>
      <c r="NB5" s="333">
        <v>1.5636253690761348</v>
      </c>
      <c r="NC5" s="333">
        <v>1.3281374078926389</v>
      </c>
      <c r="ND5" s="333">
        <v>1.9453706361845031</v>
      </c>
      <c r="NE5" s="333">
        <v>1.6851034446998452</v>
      </c>
      <c r="NF5" s="333">
        <v>1.244624955956233</v>
      </c>
      <c r="NG5" s="333">
        <v>1.2928094700970316</v>
      </c>
      <c r="NH5" s="333">
        <v>1.5690147783570041</v>
      </c>
      <c r="NI5" s="333">
        <v>1.3644433268476348</v>
      </c>
      <c r="NJ5" s="333">
        <v>1.4203129562788104</v>
      </c>
    </row>
    <row r="6" spans="1:374" x14ac:dyDescent="0.25">
      <c r="A6" s="314">
        <v>43497</v>
      </c>
      <c r="B6" s="314">
        <v>43524</v>
      </c>
      <c r="D6" s="551" t="s">
        <v>80</v>
      </c>
      <c r="E6" s="336">
        <f t="shared" si="0"/>
        <v>1431.9909934685456</v>
      </c>
      <c r="I6" s="322" t="s">
        <v>182</v>
      </c>
      <c r="J6" s="333">
        <v>1.0104338962352393</v>
      </c>
      <c r="K6" s="333">
        <v>1.2184168741624772</v>
      </c>
      <c r="L6" s="333">
        <v>1.3252778012636952</v>
      </c>
      <c r="M6" s="333">
        <v>1.4946931019918117</v>
      </c>
      <c r="N6" s="333">
        <v>1.0733513521652418</v>
      </c>
      <c r="O6" s="333">
        <v>1.222355231579205</v>
      </c>
      <c r="P6" s="333">
        <v>1.6974754820066604</v>
      </c>
      <c r="Q6" s="333">
        <v>1.4508603929402919</v>
      </c>
      <c r="R6" s="333">
        <v>1.0784678232803211</v>
      </c>
      <c r="S6" s="333">
        <v>1.5023350992796662</v>
      </c>
      <c r="T6" s="333">
        <v>1.9564743573332155</v>
      </c>
      <c r="U6" s="333">
        <v>2.2842297228723649</v>
      </c>
      <c r="V6" s="333">
        <v>1.8044979318342624</v>
      </c>
      <c r="W6" s="333">
        <v>1.8447593039704655</v>
      </c>
      <c r="X6" s="333">
        <v>2.0815357246013875</v>
      </c>
      <c r="Y6" s="333">
        <v>2.0449752359467794</v>
      </c>
      <c r="Z6" s="333">
        <v>1.9011035155793681</v>
      </c>
      <c r="AA6" s="333">
        <v>1.7704362636467359</v>
      </c>
      <c r="AB6" s="333">
        <v>1.5046112000976444</v>
      </c>
      <c r="AC6" s="333">
        <v>1.4890472522906091</v>
      </c>
      <c r="AD6" s="333">
        <v>2.8153843930583924</v>
      </c>
      <c r="AE6" s="333">
        <v>3.1590627598690446</v>
      </c>
      <c r="AF6" s="333">
        <v>2.1482031783235036</v>
      </c>
      <c r="AG6" s="333">
        <v>1.1168978347806269</v>
      </c>
      <c r="AH6" s="333">
        <v>1.4540299718230469</v>
      </c>
      <c r="AI6" s="333">
        <v>1.7958985909954821</v>
      </c>
      <c r="AJ6" s="333">
        <v>1.8573809412128188</v>
      </c>
      <c r="AK6" s="333">
        <v>1.3483435038424385</v>
      </c>
      <c r="AL6" s="333">
        <v>2.0845986705626842</v>
      </c>
      <c r="AM6" s="333">
        <v>1.6616651720093796</v>
      </c>
      <c r="AN6" s="333">
        <v>3.4173186380650455</v>
      </c>
      <c r="AO6" s="333">
        <v>3.5411842990881301</v>
      </c>
      <c r="AP6" s="333">
        <v>3.2043658074294967</v>
      </c>
      <c r="AQ6" s="333">
        <v>2.1900991352553327</v>
      </c>
      <c r="AR6" s="333">
        <v>1.8980488468704888</v>
      </c>
      <c r="AS6" s="333">
        <v>1.6537749227028922</v>
      </c>
      <c r="AT6" s="333">
        <v>1.3354640742507544</v>
      </c>
      <c r="AU6" s="333">
        <v>1.4536931894491856</v>
      </c>
      <c r="AV6" s="333">
        <v>1.3787331226958344</v>
      </c>
      <c r="AW6" s="333">
        <v>2.0086012077646211</v>
      </c>
      <c r="AX6" s="333">
        <v>2.3954693717344844</v>
      </c>
      <c r="AY6" s="333">
        <v>1.9179141588785311</v>
      </c>
      <c r="AZ6" s="333">
        <v>1.818076594237934</v>
      </c>
      <c r="BA6" s="333">
        <v>1.7692744311541961</v>
      </c>
      <c r="BB6" s="333">
        <v>1.9443044280942736</v>
      </c>
      <c r="BC6" s="333">
        <v>1.5078077406974972</v>
      </c>
      <c r="BD6" s="333">
        <v>1.2800389187229719</v>
      </c>
      <c r="BE6" s="333">
        <v>1.9667411761457425</v>
      </c>
      <c r="BF6" s="333">
        <v>1.742212409319353</v>
      </c>
      <c r="BG6" s="333">
        <v>2.2448846725922063</v>
      </c>
      <c r="BH6" s="333">
        <v>2.0849425689733279</v>
      </c>
      <c r="BI6" s="333">
        <v>1.9601120786115815</v>
      </c>
      <c r="BJ6" s="333">
        <v>1.5289707605903622</v>
      </c>
      <c r="BK6" s="333">
        <v>1.762159653301518</v>
      </c>
      <c r="BL6" s="333">
        <v>1.6185760840845926</v>
      </c>
      <c r="BM6" s="333">
        <v>1.5216495383021269</v>
      </c>
      <c r="BN6" s="333">
        <v>2.2558331917571488</v>
      </c>
      <c r="BO6" s="333">
        <v>2.3341460753447167</v>
      </c>
      <c r="BP6" s="333">
        <v>2.2147100683988774</v>
      </c>
      <c r="BQ6" s="333">
        <v>2.1695640064181787</v>
      </c>
      <c r="BR6" s="333">
        <v>1.8925183253567703</v>
      </c>
      <c r="BS6" s="333">
        <v>1.8024406872056624</v>
      </c>
      <c r="BT6" s="333">
        <v>1.987792459722868</v>
      </c>
      <c r="BU6" s="333">
        <v>2.2903832021693642</v>
      </c>
      <c r="BV6" s="333">
        <v>2.5997494988646341</v>
      </c>
      <c r="BW6" s="333">
        <v>3.0043846407542678</v>
      </c>
      <c r="BX6" s="333">
        <v>2.7152970896019246</v>
      </c>
      <c r="BY6" s="333">
        <v>2.0516333546400087</v>
      </c>
      <c r="BZ6" s="333">
        <v>0</v>
      </c>
      <c r="CA6" s="333">
        <v>1.4146657187924376</v>
      </c>
      <c r="CB6" s="333">
        <v>1.45656048051288</v>
      </c>
      <c r="CC6" s="333">
        <v>1.8107248617155625</v>
      </c>
      <c r="CD6" s="333">
        <v>1.4588914579332373</v>
      </c>
      <c r="CE6" s="333">
        <v>1.074719559535819</v>
      </c>
      <c r="CF6" s="333">
        <v>0.99797238275953759</v>
      </c>
      <c r="CG6" s="333">
        <v>1.5852686116441461</v>
      </c>
      <c r="CH6" s="333">
        <v>1.7484417139961921</v>
      </c>
      <c r="CI6" s="333">
        <v>1.7373015340676397</v>
      </c>
      <c r="CJ6" s="333">
        <v>1.6408204861689195</v>
      </c>
      <c r="CK6" s="333">
        <v>1.300330296564171</v>
      </c>
      <c r="CL6" s="333">
        <v>1.2472922801391515</v>
      </c>
      <c r="CM6" s="333">
        <v>1.6951207994716613</v>
      </c>
      <c r="CN6" s="333">
        <v>1.6482114213074612</v>
      </c>
      <c r="CO6" s="333">
        <v>1.0955487404682636</v>
      </c>
      <c r="CP6" s="333">
        <v>1.3492429593521231</v>
      </c>
      <c r="CQ6" s="333">
        <v>1.6643416435199581</v>
      </c>
      <c r="CR6" s="333">
        <v>1.7762502169792038</v>
      </c>
      <c r="CS6" s="333">
        <v>1.1412836314639299</v>
      </c>
      <c r="CT6" s="333">
        <v>1.0166127899191189</v>
      </c>
      <c r="CU6" s="333">
        <v>0.81167228704496797</v>
      </c>
      <c r="CV6" s="333">
        <v>1.356095138355653</v>
      </c>
      <c r="CW6" s="333">
        <v>1.558457565455984</v>
      </c>
      <c r="CX6" s="333">
        <v>1.2380288290550041</v>
      </c>
      <c r="CY6" s="333">
        <v>0.88689908108892013</v>
      </c>
      <c r="CZ6" s="333">
        <v>1.1211845394350095</v>
      </c>
      <c r="DA6" s="333">
        <v>1.2773452801382676</v>
      </c>
      <c r="DB6" s="333">
        <v>0.90635074895460899</v>
      </c>
      <c r="DC6" s="333">
        <v>0.70756559600022229</v>
      </c>
      <c r="DD6" s="333">
        <v>0.73505546585660253</v>
      </c>
      <c r="DE6" s="333">
        <v>1.0593571681840197</v>
      </c>
      <c r="DF6" s="333">
        <v>0.99611098512252316</v>
      </c>
      <c r="DG6" s="333">
        <v>0.98928192011577742</v>
      </c>
      <c r="DH6" s="333">
        <v>0.67001791395042098</v>
      </c>
      <c r="DI6" s="333">
        <v>0.70665849651831658</v>
      </c>
      <c r="DJ6" s="333">
        <v>0.65901136069237265</v>
      </c>
      <c r="DK6" s="333">
        <v>1.0482369183012963</v>
      </c>
      <c r="DL6" s="333">
        <v>0.78614611460187056</v>
      </c>
      <c r="DM6" s="333">
        <v>0.79620423648357808</v>
      </c>
      <c r="DN6" s="333">
        <v>0.79216986206899387</v>
      </c>
      <c r="DO6" s="333">
        <v>0.63983319250953363</v>
      </c>
      <c r="DP6" s="333">
        <v>0.71415971571593806</v>
      </c>
      <c r="DQ6" s="333">
        <v>0.75158561981066174</v>
      </c>
      <c r="DR6" s="333">
        <v>0.75449877509124486</v>
      </c>
      <c r="DS6" s="333">
        <v>0.58880977385844291</v>
      </c>
      <c r="DT6" s="333">
        <v>0.61961433315284142</v>
      </c>
      <c r="DU6" s="333">
        <v>0.69007547697654736</v>
      </c>
      <c r="DV6" s="333">
        <v>0.7652415073740938</v>
      </c>
      <c r="DW6" s="333">
        <v>0.95580884969142843</v>
      </c>
      <c r="DX6" s="333">
        <v>0.94230397774771057</v>
      </c>
      <c r="DY6" s="333">
        <v>0.85520455733031264</v>
      </c>
      <c r="DZ6" s="333">
        <v>0.78049836631011515</v>
      </c>
      <c r="EA6" s="333">
        <v>0.83479268166782861</v>
      </c>
      <c r="EB6" s="333">
        <v>0.65126451996159218</v>
      </c>
      <c r="EC6" s="333">
        <v>0.68754160758385297</v>
      </c>
      <c r="ED6" s="333">
        <v>0.65289491077657102</v>
      </c>
      <c r="EE6" s="333">
        <v>0.7467983819657088</v>
      </c>
      <c r="EF6" s="333">
        <v>0.59223583731460949</v>
      </c>
      <c r="EG6" s="333">
        <v>0.56167483819280162</v>
      </c>
      <c r="EH6" s="333">
        <v>0.55165303848082281</v>
      </c>
      <c r="EI6" s="333">
        <v>0.6466865073627851</v>
      </c>
      <c r="EJ6" s="333">
        <v>0.56662386554549937</v>
      </c>
      <c r="EK6" s="333">
        <v>0.53297793224434464</v>
      </c>
      <c r="EL6" s="333">
        <v>0.98944283700427027</v>
      </c>
      <c r="EM6" s="333">
        <v>0.89150533324354109</v>
      </c>
      <c r="EN6" s="333">
        <v>0.84924330778398782</v>
      </c>
      <c r="EO6" s="333">
        <v>0.66245188272608635</v>
      </c>
      <c r="EP6" s="333">
        <v>0.57386606243355476</v>
      </c>
      <c r="EQ6" s="333">
        <v>0.56670008511819359</v>
      </c>
      <c r="ER6" s="333">
        <v>0.55616360568270484</v>
      </c>
      <c r="ES6" s="333">
        <v>0.50380499266633061</v>
      </c>
      <c r="ET6" s="333">
        <v>0.49322470123841439</v>
      </c>
      <c r="EU6" s="333">
        <v>0.50230541057704703</v>
      </c>
      <c r="EV6" s="333">
        <v>0.54841539904530012</v>
      </c>
      <c r="EW6" s="333">
        <v>0.52622296188630735</v>
      </c>
      <c r="EX6" s="333">
        <v>0.50993476358270562</v>
      </c>
      <c r="EY6" s="333">
        <v>0.62380474852203083</v>
      </c>
      <c r="EZ6" s="333">
        <v>0.61183258897137982</v>
      </c>
      <c r="FA6" s="333">
        <v>0.56917342040082597</v>
      </c>
      <c r="FB6" s="333">
        <v>0.49706797339168401</v>
      </c>
      <c r="FC6" s="333">
        <v>0.57526733860908796</v>
      </c>
      <c r="FD6" s="333">
        <v>0.53807654238975988</v>
      </c>
      <c r="FE6" s="333">
        <v>0.61654965929377259</v>
      </c>
      <c r="FF6" s="333">
        <v>0.60186306294195857</v>
      </c>
      <c r="FG6" s="333">
        <v>0.55542127039450717</v>
      </c>
      <c r="FH6" s="333">
        <v>0.50962288953763957</v>
      </c>
      <c r="FI6" s="333">
        <v>0.48231252008923914</v>
      </c>
      <c r="FJ6" s="333">
        <v>0.53024093385583748</v>
      </c>
      <c r="FK6" s="333">
        <v>0.60995547474460954</v>
      </c>
      <c r="FL6" s="333">
        <v>0.57349216659230484</v>
      </c>
      <c r="FM6" s="333">
        <v>0.52783843777766892</v>
      </c>
      <c r="FN6" s="333">
        <v>0.53596435767858275</v>
      </c>
      <c r="FO6" s="333">
        <v>0.54190396025568865</v>
      </c>
      <c r="FP6" s="333">
        <v>0.4730061554550164</v>
      </c>
      <c r="FQ6" s="333">
        <v>0.46755002777113353</v>
      </c>
      <c r="FR6" s="333">
        <v>0.53022624308479493</v>
      </c>
      <c r="FS6" s="333">
        <v>0.60448788490910732</v>
      </c>
      <c r="FT6" s="333">
        <v>0.60614428628238315</v>
      </c>
      <c r="FU6" s="333">
        <v>0.53990034908401163</v>
      </c>
      <c r="FV6" s="333">
        <v>0.61348221992837326</v>
      </c>
      <c r="FW6" s="333">
        <v>0.54486740862847505</v>
      </c>
      <c r="FX6" s="333">
        <v>0.54194426305094379</v>
      </c>
      <c r="FY6" s="333">
        <v>0.61042810480090093</v>
      </c>
      <c r="FZ6" s="333">
        <v>0.57443198378743598</v>
      </c>
      <c r="GA6" s="333">
        <v>0.62746674128195157</v>
      </c>
      <c r="GB6" s="333">
        <v>0.58371523381007462</v>
      </c>
      <c r="GC6" s="333">
        <v>0.66295317095805772</v>
      </c>
      <c r="GD6" s="333">
        <v>0.615813630305036</v>
      </c>
      <c r="GE6" s="333">
        <v>0.75775734080777979</v>
      </c>
      <c r="GF6" s="333">
        <v>0.85394350939161157</v>
      </c>
      <c r="GG6" s="333">
        <v>0.8660520089927306</v>
      </c>
      <c r="GH6" s="333">
        <v>0.87674281287175515</v>
      </c>
      <c r="GI6" s="333">
        <v>0.58905172500409841</v>
      </c>
      <c r="GJ6" s="333">
        <v>0.58922659610852979</v>
      </c>
      <c r="GK6" s="333">
        <v>0.78179961688170885</v>
      </c>
      <c r="GL6" s="333">
        <v>0.88585986838531749</v>
      </c>
      <c r="GM6" s="333">
        <v>0.87686691519670545</v>
      </c>
      <c r="GN6" s="333">
        <v>0.97539799759404899</v>
      </c>
      <c r="GO6" s="333">
        <v>0.91800696394650749</v>
      </c>
      <c r="GP6" s="333">
        <v>0.77118696319091584</v>
      </c>
      <c r="GQ6" s="333">
        <v>0.66447853937253198</v>
      </c>
      <c r="GR6" s="333">
        <v>0.76491405416832514</v>
      </c>
      <c r="GS6" s="333">
        <v>0.84607768442585185</v>
      </c>
      <c r="GT6" s="333">
        <v>0.81311341883789856</v>
      </c>
      <c r="GU6" s="333">
        <v>0.79070430699470684</v>
      </c>
      <c r="GV6" s="333">
        <v>0.87531616364718079</v>
      </c>
      <c r="GW6" s="333">
        <v>0.77812552267756563</v>
      </c>
      <c r="GX6" s="333">
        <v>0.71334980404731285</v>
      </c>
      <c r="GY6" s="333">
        <v>0.88915268168627903</v>
      </c>
      <c r="GZ6" s="333">
        <v>0.91876454411823061</v>
      </c>
      <c r="HA6" s="333">
        <v>0.68817129983069436</v>
      </c>
      <c r="HB6" s="333">
        <v>1.0721351121155103</v>
      </c>
      <c r="HC6" s="333">
        <v>1.2986906285222961</v>
      </c>
      <c r="HD6" s="333">
        <v>1.0980561362833909</v>
      </c>
      <c r="HE6" s="333">
        <v>0.81581502030721442</v>
      </c>
      <c r="HF6" s="333">
        <v>0.653921187539939</v>
      </c>
      <c r="HG6" s="333">
        <v>0.69092360658801621</v>
      </c>
      <c r="HH6" s="333">
        <v>0.71602643265777155</v>
      </c>
      <c r="HI6" s="333">
        <v>0.85051972679498367</v>
      </c>
      <c r="HJ6" s="333">
        <v>0.83845413799981006</v>
      </c>
      <c r="HK6" s="333">
        <v>0.88491239847763203</v>
      </c>
      <c r="HL6" s="333">
        <v>0.88040479761624812</v>
      </c>
      <c r="HM6" s="333">
        <v>0.93193080980191867</v>
      </c>
      <c r="HN6" s="333">
        <v>0.84263696534076771</v>
      </c>
      <c r="HO6" s="333">
        <v>0.89720791234739006</v>
      </c>
      <c r="HP6" s="333">
        <v>0.87677797166064109</v>
      </c>
      <c r="HQ6" s="333">
        <v>0.97911150150260085</v>
      </c>
      <c r="HR6" s="333">
        <v>0.92736698144560636</v>
      </c>
      <c r="HS6" s="333">
        <v>0.85442328014938496</v>
      </c>
      <c r="HT6" s="333">
        <v>0.83092763630949196</v>
      </c>
      <c r="HU6" s="333">
        <v>0.82185788808949645</v>
      </c>
      <c r="HV6" s="333">
        <v>0.80483163911472755</v>
      </c>
      <c r="HW6" s="333">
        <v>0.8920398904702328</v>
      </c>
      <c r="HX6" s="333">
        <v>0.74812657651175873</v>
      </c>
      <c r="HY6" s="333">
        <v>0.71260351271190936</v>
      </c>
      <c r="HZ6" s="333">
        <v>0.8750013967164243</v>
      </c>
      <c r="IA6" s="333">
        <v>0.72289624188618351</v>
      </c>
      <c r="IB6" s="333">
        <v>0.85490956250728078</v>
      </c>
      <c r="IC6" s="333">
        <v>0.75478787747962894</v>
      </c>
      <c r="ID6" s="333">
        <v>0.81609285500256001</v>
      </c>
      <c r="IE6" s="333">
        <v>0.92885651417560444</v>
      </c>
      <c r="IF6" s="333">
        <v>0.86605660451939548</v>
      </c>
      <c r="IG6" s="333">
        <v>0.89703061310758692</v>
      </c>
      <c r="IH6" s="333">
        <v>0.83549222636270526</v>
      </c>
      <c r="II6" s="333">
        <v>0.95805205861011744</v>
      </c>
      <c r="IJ6" s="333">
        <v>0.91918122235100708</v>
      </c>
      <c r="IK6" s="333">
        <v>0.71230736711083387</v>
      </c>
      <c r="IL6" s="333">
        <v>0.69332743915798478</v>
      </c>
      <c r="IM6" s="333">
        <v>0.61495376845230509</v>
      </c>
      <c r="IN6" s="333">
        <v>0.58548482472063756</v>
      </c>
      <c r="IO6" s="333">
        <v>0.59401778933609684</v>
      </c>
      <c r="IP6" s="333">
        <v>0.67530268805437199</v>
      </c>
      <c r="IQ6" s="333">
        <v>0.68052377138786924</v>
      </c>
      <c r="IR6" s="333">
        <v>0.86412340438697488</v>
      </c>
      <c r="IS6" s="333">
        <v>0.68548635992349971</v>
      </c>
      <c r="IT6" s="333">
        <v>0.73744674151008494</v>
      </c>
      <c r="IU6" s="333">
        <v>0.68331382751523162</v>
      </c>
      <c r="IV6" s="333">
        <v>0.65746519437875861</v>
      </c>
      <c r="IW6" s="333">
        <v>0.71973718822681498</v>
      </c>
      <c r="IX6" s="333">
        <v>0.55079963601195803</v>
      </c>
      <c r="IY6" s="333">
        <v>0.52318283005527721</v>
      </c>
      <c r="IZ6" s="333">
        <v>0.52446458002259966</v>
      </c>
      <c r="JA6" s="333">
        <v>0.55175331727299048</v>
      </c>
      <c r="JB6" s="333">
        <v>0.58886095000835759</v>
      </c>
      <c r="JC6" s="333">
        <v>0.63690152165573266</v>
      </c>
      <c r="JD6" s="333">
        <v>0.6509041979981528</v>
      </c>
      <c r="JE6" s="333">
        <v>0.53337791976801163</v>
      </c>
      <c r="JF6" s="333">
        <v>0.52183157796994406</v>
      </c>
      <c r="JG6" s="333">
        <v>0.60431876078500868</v>
      </c>
      <c r="JH6" s="333">
        <v>0.600121816089213</v>
      </c>
      <c r="JI6" s="333">
        <v>0.57622967745530085</v>
      </c>
      <c r="JJ6" s="333">
        <v>0.5257671413014664</v>
      </c>
      <c r="JK6" s="333">
        <v>0.5256484247840767</v>
      </c>
      <c r="JL6" s="333">
        <v>0.54474263302216031</v>
      </c>
      <c r="JM6" s="333">
        <v>0.55987749074878079</v>
      </c>
      <c r="JN6" s="333">
        <v>0.60511546006389405</v>
      </c>
      <c r="JO6" s="333">
        <v>0.63199620474856855</v>
      </c>
      <c r="JP6" s="333">
        <v>0.64580980831343426</v>
      </c>
      <c r="JQ6" s="333">
        <v>0.51232144548733993</v>
      </c>
      <c r="JR6" s="333">
        <v>0.52404500912321184</v>
      </c>
      <c r="JS6" s="333">
        <v>0.52808062388656529</v>
      </c>
      <c r="JT6" s="333">
        <v>0.60592416489334444</v>
      </c>
      <c r="JU6" s="333">
        <v>0.68199248131921308</v>
      </c>
      <c r="JV6" s="333">
        <v>0.59941053859712601</v>
      </c>
      <c r="JW6" s="333">
        <v>0.49719811267177849</v>
      </c>
      <c r="JX6" s="333">
        <v>0.60337087439059278</v>
      </c>
      <c r="JY6" s="333">
        <v>0.57583654304345022</v>
      </c>
      <c r="JZ6" s="333">
        <v>0.5154400535982594</v>
      </c>
      <c r="KA6" s="333">
        <v>0.56705357979283022</v>
      </c>
      <c r="KB6" s="333">
        <v>0.62968638872896998</v>
      </c>
      <c r="KC6" s="333">
        <v>0.53627343396081362</v>
      </c>
      <c r="KD6" s="333">
        <v>0.51196005837731484</v>
      </c>
      <c r="KE6" s="333">
        <v>0.53076730851967813</v>
      </c>
      <c r="KF6" s="333">
        <v>0.61886674133356179</v>
      </c>
      <c r="KG6" s="333">
        <v>0.67108216748609484</v>
      </c>
      <c r="KH6" s="333">
        <v>0.63109745251071059</v>
      </c>
      <c r="KI6" s="333">
        <v>0.59542672790205931</v>
      </c>
      <c r="KJ6" s="333">
        <v>0.62983013461173643</v>
      </c>
      <c r="KK6" s="333">
        <v>0.58218509590518552</v>
      </c>
      <c r="KL6" s="333">
        <v>0.64014783000684627</v>
      </c>
      <c r="KM6" s="333">
        <v>0.61949789002337108</v>
      </c>
      <c r="KN6" s="333">
        <v>0.75738542873890757</v>
      </c>
      <c r="KO6" s="333">
        <v>0.88976836582887653</v>
      </c>
      <c r="KP6" s="333">
        <v>0.76746113490511692</v>
      </c>
      <c r="KQ6" s="333">
        <v>0.70425830138055445</v>
      </c>
      <c r="KR6" s="333">
        <v>0.59272559937512181</v>
      </c>
      <c r="KS6" s="333">
        <v>0.54569946360167187</v>
      </c>
      <c r="KT6" s="333">
        <v>0.60543725790261016</v>
      </c>
      <c r="KU6" s="333">
        <v>0.67036212700431208</v>
      </c>
      <c r="KV6" s="333">
        <v>0.65317911236262194</v>
      </c>
      <c r="KW6" s="333">
        <v>0.68719854105451861</v>
      </c>
      <c r="KX6" s="333">
        <v>0.56207717036210469</v>
      </c>
      <c r="KY6" s="333">
        <v>0.59085427830978177</v>
      </c>
      <c r="KZ6" s="333">
        <v>0.5307012942030086</v>
      </c>
      <c r="LA6" s="333">
        <v>0.55770953650287003</v>
      </c>
      <c r="LB6" s="333">
        <v>0.57933090231293682</v>
      </c>
      <c r="LC6" s="333">
        <v>0.90370802702991182</v>
      </c>
      <c r="LD6" s="333">
        <v>0.89580910285501725</v>
      </c>
      <c r="LE6" s="333">
        <v>1.0102129888424232</v>
      </c>
      <c r="LF6" s="333">
        <v>0.84513650098377691</v>
      </c>
      <c r="LG6" s="333">
        <v>0.9421820900075718</v>
      </c>
      <c r="LH6" s="333">
        <v>1.1031256088123904</v>
      </c>
      <c r="LI6" s="333">
        <v>1.0830903878825773</v>
      </c>
      <c r="LJ6" s="333">
        <v>1.7391501095999877</v>
      </c>
      <c r="LK6" s="333">
        <v>1.5973275795686122</v>
      </c>
      <c r="LL6" s="333">
        <v>1.1879858692656229</v>
      </c>
      <c r="LM6" s="333">
        <v>0.72372937329668097</v>
      </c>
      <c r="LN6" s="333">
        <v>1.9713663026268071</v>
      </c>
      <c r="LO6" s="333">
        <v>2.052317081576355</v>
      </c>
      <c r="LP6" s="333">
        <v>1.3943020571700331</v>
      </c>
      <c r="LQ6" s="333">
        <v>1.3647874385689922</v>
      </c>
      <c r="LR6" s="333">
        <v>1.6874519169265962</v>
      </c>
      <c r="LS6" s="333">
        <v>1.2495837146352049</v>
      </c>
      <c r="LT6" s="333">
        <v>1.1162320608597569</v>
      </c>
      <c r="LU6" s="333">
        <v>1.1240845777488382</v>
      </c>
      <c r="LV6" s="333">
        <v>1.3318185334606765</v>
      </c>
      <c r="LW6" s="333">
        <v>1.038094996858032</v>
      </c>
      <c r="LX6" s="333">
        <v>1.3502815077404375</v>
      </c>
      <c r="LY6" s="333">
        <v>1.1544548644623356</v>
      </c>
      <c r="LZ6" s="333">
        <v>1.2414288413782852</v>
      </c>
      <c r="MA6" s="333">
        <v>1.2118357233464998</v>
      </c>
      <c r="MB6" s="333">
        <v>0.96242004727935238</v>
      </c>
      <c r="MC6" s="333">
        <v>0.9479965492530158</v>
      </c>
      <c r="MD6" s="333">
        <v>1.4404515990402027</v>
      </c>
      <c r="ME6" s="333">
        <v>1.5503544625682837</v>
      </c>
      <c r="MF6" s="333">
        <v>1.8586137996671372</v>
      </c>
      <c r="MG6" s="333">
        <v>1.412736975077036</v>
      </c>
      <c r="MH6" s="333">
        <v>1.8171336426268128</v>
      </c>
      <c r="MI6" s="333">
        <v>1.8150104124464632</v>
      </c>
      <c r="MJ6" s="333">
        <v>1.6191851371102022</v>
      </c>
      <c r="MK6" s="333">
        <v>1.7297718043925965</v>
      </c>
      <c r="ML6" s="333">
        <v>1.5463778646016384</v>
      </c>
      <c r="MM6" s="333">
        <v>2.0330438340778048</v>
      </c>
      <c r="MN6" s="333">
        <v>1.3711199641244012</v>
      </c>
      <c r="MO6" s="333">
        <v>0.90394315000038117</v>
      </c>
      <c r="MP6" s="333">
        <v>1.1661528019195853</v>
      </c>
      <c r="MQ6" s="333">
        <v>1.9457127909762832</v>
      </c>
      <c r="MR6" s="333">
        <v>1.9672135572751981</v>
      </c>
      <c r="MS6" s="333">
        <v>1.0103773325787602</v>
      </c>
      <c r="MT6" s="333">
        <v>1.0939136662509787</v>
      </c>
      <c r="MU6" s="333">
        <v>1.5461251116536583</v>
      </c>
      <c r="MV6" s="333">
        <v>1.612243798411942</v>
      </c>
      <c r="MW6" s="333">
        <v>1.7698051073012453</v>
      </c>
      <c r="MX6" s="333">
        <v>2.6206335665650906</v>
      </c>
      <c r="MY6" s="333">
        <v>2.5654499145904843</v>
      </c>
      <c r="MZ6" s="333">
        <v>2.2833127839130154</v>
      </c>
      <c r="NA6" s="333">
        <v>2.1010445568535827</v>
      </c>
      <c r="NB6" s="333">
        <v>1.5172756949714723</v>
      </c>
      <c r="NC6" s="333">
        <v>1.3474498674557145</v>
      </c>
      <c r="ND6" s="333">
        <v>1.8281317388043248</v>
      </c>
      <c r="NE6" s="333">
        <v>1.740167190604881</v>
      </c>
      <c r="NF6" s="333">
        <v>1.2592894279972044</v>
      </c>
      <c r="NG6" s="333">
        <v>1.2260719298054368</v>
      </c>
      <c r="NH6" s="333">
        <v>1.4816140480328539</v>
      </c>
      <c r="NI6" s="333">
        <v>1.3645817522926931</v>
      </c>
      <c r="NJ6" s="333">
        <v>1.4796575708547379</v>
      </c>
    </row>
    <row r="7" spans="1:374" x14ac:dyDescent="0.25">
      <c r="A7" s="314">
        <v>43525</v>
      </c>
      <c r="B7" s="314">
        <v>43555</v>
      </c>
      <c r="D7" s="551" t="s">
        <v>81</v>
      </c>
      <c r="E7" s="336">
        <f t="shared" si="0"/>
        <v>1348.8941777136706</v>
      </c>
      <c r="I7" s="322" t="s">
        <v>183</v>
      </c>
      <c r="J7" s="333">
        <v>1.0207674059441925</v>
      </c>
      <c r="K7" s="333">
        <v>1.3021792656485363</v>
      </c>
      <c r="L7" s="333">
        <v>1.261921472132183</v>
      </c>
      <c r="M7" s="333">
        <v>1.6027196218682771</v>
      </c>
      <c r="N7" s="333">
        <v>1.0373867255077835</v>
      </c>
      <c r="O7" s="333">
        <v>1.267182744985631</v>
      </c>
      <c r="P7" s="333">
        <v>1.73906511102245</v>
      </c>
      <c r="Q7" s="333">
        <v>1.5361821236569868</v>
      </c>
      <c r="R7" s="333">
        <v>1.0729268950163331</v>
      </c>
      <c r="S7" s="333">
        <v>1.6044429072189894</v>
      </c>
      <c r="T7" s="333">
        <v>2.0948687995823518</v>
      </c>
      <c r="U7" s="333">
        <v>2.2889904032523596</v>
      </c>
      <c r="V7" s="333">
        <v>1.9174507372895824</v>
      </c>
      <c r="W7" s="333">
        <v>2.074970244185693</v>
      </c>
      <c r="X7" s="333">
        <v>2.1724900977337311</v>
      </c>
      <c r="Y7" s="333">
        <v>2.2175466195661158</v>
      </c>
      <c r="Z7" s="333">
        <v>1.8446641140732591</v>
      </c>
      <c r="AA7" s="333">
        <v>1.8606483312508204</v>
      </c>
      <c r="AB7" s="333">
        <v>1.6343399255094624</v>
      </c>
      <c r="AC7" s="333">
        <v>1.4284767090268224</v>
      </c>
      <c r="AD7" s="333">
        <v>3.0245478517234279</v>
      </c>
      <c r="AE7" s="333">
        <v>3.1827233949059637</v>
      </c>
      <c r="AF7" s="333">
        <v>2.1498139711544217</v>
      </c>
      <c r="AG7" s="333">
        <v>1.0987179516012284</v>
      </c>
      <c r="AH7" s="333">
        <v>1.4696818695210363</v>
      </c>
      <c r="AI7" s="333">
        <v>1.9391241944458637</v>
      </c>
      <c r="AJ7" s="333">
        <v>1.9079014209478529</v>
      </c>
      <c r="AK7" s="333">
        <v>1.4968797876972828</v>
      </c>
      <c r="AL7" s="333">
        <v>2.1145862996868496</v>
      </c>
      <c r="AM7" s="333">
        <v>1.7859096239193173</v>
      </c>
      <c r="AN7" s="333">
        <v>3.5816323023912791</v>
      </c>
      <c r="AO7" s="333">
        <v>3.6549754637298761</v>
      </c>
      <c r="AP7" s="333">
        <v>3.2578910072732472</v>
      </c>
      <c r="AQ7" s="333">
        <v>2.2840115683385247</v>
      </c>
      <c r="AR7" s="333">
        <v>1.9740491123805968</v>
      </c>
      <c r="AS7" s="333">
        <v>1.6913199650126902</v>
      </c>
      <c r="AT7" s="333">
        <v>1.4554907769999861</v>
      </c>
      <c r="AU7" s="333">
        <v>1.4965274876803196</v>
      </c>
      <c r="AV7" s="333">
        <v>1.3489109073216556</v>
      </c>
      <c r="AW7" s="333">
        <v>2.1422979818615588</v>
      </c>
      <c r="AX7" s="333">
        <v>2.4435041863271341</v>
      </c>
      <c r="AY7" s="333">
        <v>1.8720061993875563</v>
      </c>
      <c r="AZ7" s="333">
        <v>1.9338774519164612</v>
      </c>
      <c r="BA7" s="333">
        <v>1.7517994929594587</v>
      </c>
      <c r="BB7" s="333">
        <v>1.9178729110799071</v>
      </c>
      <c r="BC7" s="333">
        <v>1.4754332316507797</v>
      </c>
      <c r="BD7" s="333">
        <v>1.3073844885037109</v>
      </c>
      <c r="BE7" s="333">
        <v>1.9599817373877877</v>
      </c>
      <c r="BF7" s="333">
        <v>1.7442306986425136</v>
      </c>
      <c r="BG7" s="333">
        <v>2.3392673767775074</v>
      </c>
      <c r="BH7" s="333">
        <v>2.0846216307257652</v>
      </c>
      <c r="BI7" s="333">
        <v>1.9332493727861595</v>
      </c>
      <c r="BJ7" s="333">
        <v>1.4703157643443283</v>
      </c>
      <c r="BK7" s="333">
        <v>1.8778270946858249</v>
      </c>
      <c r="BL7" s="333">
        <v>1.5619117893787526</v>
      </c>
      <c r="BM7" s="333">
        <v>1.5290235287630285</v>
      </c>
      <c r="BN7" s="333">
        <v>2.3617523900397726</v>
      </c>
      <c r="BO7" s="333">
        <v>2.3986592714133339</v>
      </c>
      <c r="BP7" s="333">
        <v>2.2623129093196286</v>
      </c>
      <c r="BQ7" s="333">
        <v>2.1763505275468371</v>
      </c>
      <c r="BR7" s="333">
        <v>1.9644583435318987</v>
      </c>
      <c r="BS7" s="333">
        <v>1.8433542221598405</v>
      </c>
      <c r="BT7" s="333">
        <v>2.0467131848650575</v>
      </c>
      <c r="BU7" s="333">
        <v>2.4301640676611016</v>
      </c>
      <c r="BV7" s="333">
        <v>2.6319068319039185</v>
      </c>
      <c r="BW7" s="333">
        <v>3.0008032767398496</v>
      </c>
      <c r="BX7" s="333">
        <v>2.6712148531651438</v>
      </c>
      <c r="BY7" s="333">
        <v>2.0578267480958914</v>
      </c>
      <c r="BZ7" s="333">
        <v>1.9277573971536472</v>
      </c>
      <c r="CA7" s="333">
        <v>1.4720629732868986</v>
      </c>
      <c r="CB7" s="333">
        <v>1.4845237363815578</v>
      </c>
      <c r="CC7" s="333">
        <v>1.9371192340046404</v>
      </c>
      <c r="CD7" s="333">
        <v>1.4744296066299323</v>
      </c>
      <c r="CE7" s="333">
        <v>1.1291430554453648</v>
      </c>
      <c r="CF7" s="333">
        <v>0.98018964006181475</v>
      </c>
      <c r="CG7" s="333">
        <v>1.5836198435459996</v>
      </c>
      <c r="CH7" s="333">
        <v>1.7847320014497403</v>
      </c>
      <c r="CI7" s="333">
        <v>1.8774120358481721</v>
      </c>
      <c r="CJ7" s="333">
        <v>1.7027542256910437</v>
      </c>
      <c r="CK7" s="333">
        <v>1.3803372741793063</v>
      </c>
      <c r="CL7" s="333">
        <v>1.3289958495040215</v>
      </c>
      <c r="CM7" s="333">
        <v>1.7079522014457535</v>
      </c>
      <c r="CN7" s="333">
        <v>1.7453892937342603</v>
      </c>
      <c r="CO7" s="333">
        <v>1.0857874981149431</v>
      </c>
      <c r="CP7" s="333">
        <v>1.4327327193467738</v>
      </c>
      <c r="CQ7" s="333">
        <v>1.7842287159207475</v>
      </c>
      <c r="CR7" s="333">
        <v>1.7289769216465296</v>
      </c>
      <c r="CS7" s="333">
        <v>1.1329332211277352</v>
      </c>
      <c r="CT7" s="333">
        <v>1.0334606863207965</v>
      </c>
      <c r="CU7" s="333">
        <v>0.79634192425461758</v>
      </c>
      <c r="CV7" s="333">
        <v>1.4139673424199297</v>
      </c>
      <c r="CW7" s="333">
        <v>1.6255940477312822</v>
      </c>
      <c r="CX7" s="333">
        <v>1.2402631208122596</v>
      </c>
      <c r="CY7" s="333">
        <v>0.92532473838585438</v>
      </c>
      <c r="CZ7" s="333">
        <v>1.1634670673996583</v>
      </c>
      <c r="DA7" s="333">
        <v>1.1967256078938211</v>
      </c>
      <c r="DB7" s="333">
        <v>0.93008607022060075</v>
      </c>
      <c r="DC7" s="333">
        <v>0.65966380060006191</v>
      </c>
      <c r="DD7" s="333">
        <v>0.68135700252376297</v>
      </c>
      <c r="DE7" s="333">
        <v>1.072980333524717</v>
      </c>
      <c r="DF7" s="333">
        <v>1.0526848462828156</v>
      </c>
      <c r="DG7" s="333">
        <v>1.0168857651358485</v>
      </c>
      <c r="DH7" s="333">
        <v>0.68277727858376114</v>
      </c>
      <c r="DI7" s="333">
        <v>0.67406025446939111</v>
      </c>
      <c r="DJ7" s="333">
        <v>0.6095987501988418</v>
      </c>
      <c r="DK7" s="333">
        <v>1.0809798643267301</v>
      </c>
      <c r="DL7" s="333">
        <v>0.80293701212710211</v>
      </c>
      <c r="DM7" s="333">
        <v>0.82390987655970316</v>
      </c>
      <c r="DN7" s="333">
        <v>0.78844499281037606</v>
      </c>
      <c r="DO7" s="333">
        <v>0.63291797317626108</v>
      </c>
      <c r="DP7" s="333">
        <v>0.73078384310940259</v>
      </c>
      <c r="DQ7" s="333">
        <v>0.71022520752619611</v>
      </c>
      <c r="DR7" s="333">
        <v>0.70830274599698917</v>
      </c>
      <c r="DS7" s="333">
        <v>0.59253539058164884</v>
      </c>
      <c r="DT7" s="333">
        <v>0.6442681882198712</v>
      </c>
      <c r="DU7" s="333">
        <v>0.68746562009638035</v>
      </c>
      <c r="DV7" s="333">
        <v>0.78174122763424303</v>
      </c>
      <c r="DW7" s="333">
        <v>0.99334098777638558</v>
      </c>
      <c r="DX7" s="333">
        <v>0.89748458815425125</v>
      </c>
      <c r="DY7" s="333">
        <v>0.83772643207096353</v>
      </c>
      <c r="DZ7" s="333">
        <v>0.80245963925708974</v>
      </c>
      <c r="EA7" s="333">
        <v>0.76871933874688192</v>
      </c>
      <c r="EB7" s="333">
        <v>0.68922360100225744</v>
      </c>
      <c r="EC7" s="333">
        <v>0.70511186781911595</v>
      </c>
      <c r="ED7" s="333">
        <v>0.63873723608492239</v>
      </c>
      <c r="EE7" s="333">
        <v>0.79816701717609595</v>
      </c>
      <c r="EF7" s="333">
        <v>0.63645620873000175</v>
      </c>
      <c r="EG7" s="333">
        <v>0.58352907761954043</v>
      </c>
      <c r="EH7" s="333">
        <v>0.57918266697122667</v>
      </c>
      <c r="EI7" s="333">
        <v>0.61749466553141841</v>
      </c>
      <c r="EJ7" s="333">
        <v>0.5825195268813359</v>
      </c>
      <c r="EK7" s="333">
        <v>0.55173190774563829</v>
      </c>
      <c r="EL7" s="333">
        <v>0.88041659708525999</v>
      </c>
      <c r="EM7" s="333">
        <v>0.87307793463401584</v>
      </c>
      <c r="EN7" s="333">
        <v>0.85208746169409277</v>
      </c>
      <c r="EO7" s="333">
        <v>0.65182158562748316</v>
      </c>
      <c r="EP7" s="333">
        <v>0.55163086348703683</v>
      </c>
      <c r="EQ7" s="333">
        <v>0.54644177742000966</v>
      </c>
      <c r="ER7" s="333">
        <v>0.59830998208930863</v>
      </c>
      <c r="ES7" s="333">
        <v>0.47475865825064389</v>
      </c>
      <c r="ET7" s="333">
        <v>0.48598933634408448</v>
      </c>
      <c r="EU7" s="333">
        <v>0.5362952260506515</v>
      </c>
      <c r="EV7" s="333">
        <v>0.51537920426573236</v>
      </c>
      <c r="EW7" s="333">
        <v>0.52151057084699359</v>
      </c>
      <c r="EX7" s="333">
        <v>0.52806340211542591</v>
      </c>
      <c r="EY7" s="333">
        <v>0.5828297173429271</v>
      </c>
      <c r="EZ7" s="333">
        <v>0.55155581283678368</v>
      </c>
      <c r="FA7" s="333">
        <v>0.56516240910277948</v>
      </c>
      <c r="FB7" s="333">
        <v>0.4972796714093915</v>
      </c>
      <c r="FC7" s="333">
        <v>0.59532041146227554</v>
      </c>
      <c r="FD7" s="333">
        <v>0.51098766456511835</v>
      </c>
      <c r="FE7" s="333">
        <v>0.57950789458653507</v>
      </c>
      <c r="FF7" s="333">
        <v>0.60389975941406193</v>
      </c>
      <c r="FG7" s="333">
        <v>0.51920402750604189</v>
      </c>
      <c r="FH7" s="333">
        <v>0.520484606148364</v>
      </c>
      <c r="FI7" s="333">
        <v>0.53211832496682243</v>
      </c>
      <c r="FJ7" s="333">
        <v>0.55684220057372069</v>
      </c>
      <c r="FK7" s="333">
        <v>0.56409311414825003</v>
      </c>
      <c r="FL7" s="333">
        <v>0.54112519928622171</v>
      </c>
      <c r="FM7" s="333">
        <v>0.53731857205422151</v>
      </c>
      <c r="FN7" s="333">
        <v>0.50528625686489759</v>
      </c>
      <c r="FO7" s="333">
        <v>0.5380989386080075</v>
      </c>
      <c r="FP7" s="333">
        <v>0.49444094238768754</v>
      </c>
      <c r="FQ7" s="333">
        <v>0.51711838207805449</v>
      </c>
      <c r="FR7" s="333">
        <v>0.5477146057469795</v>
      </c>
      <c r="FS7" s="333">
        <v>0.62962875115170625</v>
      </c>
      <c r="FT7" s="333">
        <v>0.52370033605561117</v>
      </c>
      <c r="FU7" s="333">
        <v>0.54237524471775278</v>
      </c>
      <c r="FV7" s="333">
        <v>0.60317170877773874</v>
      </c>
      <c r="FW7" s="333">
        <v>0.53724543780405554</v>
      </c>
      <c r="FX7" s="333">
        <v>0.5081903242364415</v>
      </c>
      <c r="FY7" s="333">
        <v>0.57926638365745875</v>
      </c>
      <c r="FZ7" s="333">
        <v>0.54968224085959971</v>
      </c>
      <c r="GA7" s="333">
        <v>0.63103515719050196</v>
      </c>
      <c r="GB7" s="333">
        <v>0.5859007025139652</v>
      </c>
      <c r="GC7" s="333">
        <v>0.64550831013581489</v>
      </c>
      <c r="GD7" s="333">
        <v>0.66393767554392324</v>
      </c>
      <c r="GE7" s="333">
        <v>0.7403625489957294</v>
      </c>
      <c r="GF7" s="333">
        <v>0.78017685625691024</v>
      </c>
      <c r="GG7" s="333">
        <v>0.832409051633061</v>
      </c>
      <c r="GH7" s="333">
        <v>0.79813734004947523</v>
      </c>
      <c r="GI7" s="333">
        <v>0.5906966478879051</v>
      </c>
      <c r="GJ7" s="333">
        <v>0.61011278210939701</v>
      </c>
      <c r="GK7" s="333">
        <v>0.78559014213621614</v>
      </c>
      <c r="GL7" s="333">
        <v>0.85213198444872051</v>
      </c>
      <c r="GM7" s="333">
        <v>0.81090053405192353</v>
      </c>
      <c r="GN7" s="333">
        <v>0.91747335842174815</v>
      </c>
      <c r="GO7" s="333">
        <v>0.9058172305948573</v>
      </c>
      <c r="GP7" s="333">
        <v>0.71429926082771733</v>
      </c>
      <c r="GQ7" s="333">
        <v>0.64181065211117883</v>
      </c>
      <c r="GR7" s="333">
        <v>0.74248279067141998</v>
      </c>
      <c r="GS7" s="333">
        <v>0.85387927299204092</v>
      </c>
      <c r="GT7" s="333">
        <v>0.77620456454420894</v>
      </c>
      <c r="GU7" s="333">
        <v>0.76872929720717675</v>
      </c>
      <c r="GV7" s="333">
        <v>0.86178885513085857</v>
      </c>
      <c r="GW7" s="333">
        <v>0.75470002507970091</v>
      </c>
      <c r="GX7" s="333">
        <v>0.6794481328411005</v>
      </c>
      <c r="GY7" s="333">
        <v>0.85246237383039436</v>
      </c>
      <c r="GZ7" s="333">
        <v>0.83926925039260869</v>
      </c>
      <c r="HA7" s="333">
        <v>0.7663426566658893</v>
      </c>
      <c r="HB7" s="333">
        <v>1.0054120587512398</v>
      </c>
      <c r="HC7" s="333">
        <v>1.1784995886321423</v>
      </c>
      <c r="HD7" s="333">
        <v>1.0623059208799404</v>
      </c>
      <c r="HE7" s="333">
        <v>0.82570647685776066</v>
      </c>
      <c r="HF7" s="333">
        <v>0.61215807226980889</v>
      </c>
      <c r="HG7" s="333">
        <v>0.69338150565334811</v>
      </c>
      <c r="HH7" s="333">
        <v>0.66544849767489922</v>
      </c>
      <c r="HI7" s="333">
        <v>0.78476477327697813</v>
      </c>
      <c r="HJ7" s="333">
        <v>0.77971120984576292</v>
      </c>
      <c r="HK7" s="333">
        <v>0.80866236747672127</v>
      </c>
      <c r="HL7" s="333">
        <v>0.85492775819337219</v>
      </c>
      <c r="HM7" s="333">
        <v>0.94726705424886559</v>
      </c>
      <c r="HN7" s="333">
        <v>0.81519697925495915</v>
      </c>
      <c r="HO7" s="333">
        <v>0.85402854209476819</v>
      </c>
      <c r="HP7" s="333">
        <v>0.85378909885597853</v>
      </c>
      <c r="HQ7" s="333">
        <v>0.92194038458812255</v>
      </c>
      <c r="HR7" s="333">
        <v>0.93516356876146012</v>
      </c>
      <c r="HS7" s="333">
        <v>0.82702602761068666</v>
      </c>
      <c r="HT7" s="333">
        <v>0.78443973185866001</v>
      </c>
      <c r="HU7" s="333">
        <v>0.80121491327528949</v>
      </c>
      <c r="HV7" s="333">
        <v>0.80202907426064751</v>
      </c>
      <c r="HW7" s="333">
        <v>0.79099055786530947</v>
      </c>
      <c r="HX7" s="333">
        <v>0.70956900249133747</v>
      </c>
      <c r="HY7" s="333">
        <v>0.66132484371992428</v>
      </c>
      <c r="HZ7" s="333">
        <v>0.84304018585846885</v>
      </c>
      <c r="IA7" s="333">
        <v>0.74770515857249775</v>
      </c>
      <c r="IB7" s="333">
        <v>0.79743694959667422</v>
      </c>
      <c r="IC7" s="333">
        <v>0.73233733929061429</v>
      </c>
      <c r="ID7" s="333">
        <v>0.8066631615199974</v>
      </c>
      <c r="IE7" s="333">
        <v>0.88813095932797581</v>
      </c>
      <c r="IF7" s="333">
        <v>0.90450330332925899</v>
      </c>
      <c r="IG7" s="333">
        <v>0.83742568844289988</v>
      </c>
      <c r="IH7" s="333">
        <v>0.86936367359521405</v>
      </c>
      <c r="II7" s="333">
        <v>0.93050228796724621</v>
      </c>
      <c r="IJ7" s="333">
        <v>0.85930629012065296</v>
      </c>
      <c r="IK7" s="333">
        <v>0.67057948361039055</v>
      </c>
      <c r="IL7" s="333">
        <v>0.61560242560201595</v>
      </c>
      <c r="IM7" s="333">
        <v>0.59236822127658861</v>
      </c>
      <c r="IN7" s="333">
        <v>0.51828489845560977</v>
      </c>
      <c r="IO7" s="333">
        <v>0.60711688803090924</v>
      </c>
      <c r="IP7" s="333">
        <v>0.67159682606446236</v>
      </c>
      <c r="IQ7" s="333">
        <v>0.64381934179915756</v>
      </c>
      <c r="IR7" s="333">
        <v>0.75759099542221797</v>
      </c>
      <c r="IS7" s="333">
        <v>0.66899179039633583</v>
      </c>
      <c r="IT7" s="333">
        <v>0.67867787012264014</v>
      </c>
      <c r="IU7" s="333">
        <v>0.6815493896520568</v>
      </c>
      <c r="IV7" s="333">
        <v>0.60031290672495741</v>
      </c>
      <c r="IW7" s="333">
        <v>0.64384016033529745</v>
      </c>
      <c r="IX7" s="333">
        <v>0.52478356192826869</v>
      </c>
      <c r="IY7" s="333">
        <v>0.46871330923651366</v>
      </c>
      <c r="IZ7" s="333">
        <v>0.51591472208004341</v>
      </c>
      <c r="JA7" s="333">
        <v>0.54757335031833443</v>
      </c>
      <c r="JB7" s="333">
        <v>0.52473108347641562</v>
      </c>
      <c r="JC7" s="333">
        <v>0.61738603626649702</v>
      </c>
      <c r="JD7" s="333">
        <v>0.63842018813179602</v>
      </c>
      <c r="JE7" s="333">
        <v>0.53218461635047376</v>
      </c>
      <c r="JF7" s="333">
        <v>0.51213095205224313</v>
      </c>
      <c r="JG7" s="333">
        <v>0.58331147177560894</v>
      </c>
      <c r="JH7" s="333">
        <v>0.57119477643094063</v>
      </c>
      <c r="JI7" s="333">
        <v>0.50548767020065744</v>
      </c>
      <c r="JJ7" s="333">
        <v>0.50586862962988144</v>
      </c>
      <c r="JK7" s="333">
        <v>0.54103125420484732</v>
      </c>
      <c r="JL7" s="333">
        <v>0.47877381043632405</v>
      </c>
      <c r="JM7" s="333">
        <v>0.51762723639668162</v>
      </c>
      <c r="JN7" s="333">
        <v>0.52081869582842588</v>
      </c>
      <c r="JO7" s="333">
        <v>0.57854569608154005</v>
      </c>
      <c r="JP7" s="333">
        <v>0.62193032937400805</v>
      </c>
      <c r="JQ7" s="333">
        <v>0.50352217868066029</v>
      </c>
      <c r="JR7" s="333">
        <v>0.45467310604063471</v>
      </c>
      <c r="JS7" s="333">
        <v>0.46836062483614527</v>
      </c>
      <c r="JT7" s="333">
        <v>0.49946655111424781</v>
      </c>
      <c r="JU7" s="333">
        <v>0.6181226506731714</v>
      </c>
      <c r="JV7" s="333">
        <v>0.56456566421142518</v>
      </c>
      <c r="JW7" s="333">
        <v>0.56966989765192799</v>
      </c>
      <c r="JX7" s="333">
        <v>0.55865633566240913</v>
      </c>
      <c r="JY7" s="333">
        <v>0.57550884592573748</v>
      </c>
      <c r="JZ7" s="333">
        <v>0.52994172893072466</v>
      </c>
      <c r="KA7" s="333">
        <v>0.57315228793607187</v>
      </c>
      <c r="KB7" s="333">
        <v>0.58759631807482915</v>
      </c>
      <c r="KC7" s="333">
        <v>0.48042178928250162</v>
      </c>
      <c r="KD7" s="333">
        <v>0.48304701547641365</v>
      </c>
      <c r="KE7" s="333">
        <v>0.46951991026551287</v>
      </c>
      <c r="KF7" s="333">
        <v>0.57396175175245323</v>
      </c>
      <c r="KG7" s="333">
        <v>0.64613931993243545</v>
      </c>
      <c r="KH7" s="333">
        <v>0.64883046390714649</v>
      </c>
      <c r="KI7" s="333">
        <v>0.62887611911273489</v>
      </c>
      <c r="KJ7" s="333">
        <v>0.58177834430834918</v>
      </c>
      <c r="KK7" s="333">
        <v>0.56499636823322075</v>
      </c>
      <c r="KL7" s="333">
        <v>0.65984096867703512</v>
      </c>
      <c r="KM7" s="333">
        <v>0.6056173790153061</v>
      </c>
      <c r="KN7" s="333">
        <v>0.70207058162198488</v>
      </c>
      <c r="KO7" s="333">
        <v>0.85889857704872352</v>
      </c>
      <c r="KP7" s="333">
        <v>0.80169089222581269</v>
      </c>
      <c r="KQ7" s="333">
        <v>0.71175916728553024</v>
      </c>
      <c r="KR7" s="333">
        <v>0.60013136893679375</v>
      </c>
      <c r="KS7" s="333">
        <v>0.52201376117081033</v>
      </c>
      <c r="KT7" s="333">
        <v>0.59817490508066795</v>
      </c>
      <c r="KU7" s="333">
        <v>0.66778807893854675</v>
      </c>
      <c r="KV7" s="333">
        <v>0.60844317281940885</v>
      </c>
      <c r="KW7" s="333">
        <v>0.58762237423879116</v>
      </c>
      <c r="KX7" s="333">
        <v>0.55827358926131987</v>
      </c>
      <c r="KY7" s="333">
        <v>0.59137183161289453</v>
      </c>
      <c r="KZ7" s="333">
        <v>0.49348668894780462</v>
      </c>
      <c r="LA7" s="333">
        <v>0.49190045874244864</v>
      </c>
      <c r="LB7" s="333">
        <v>0.53038312931954523</v>
      </c>
      <c r="LC7" s="333">
        <v>0.93613988129161152</v>
      </c>
      <c r="LD7" s="333">
        <v>0.95049190229595326</v>
      </c>
      <c r="LE7" s="333">
        <v>1.1105302980558869</v>
      </c>
      <c r="LF7" s="333">
        <v>0.89936222997622117</v>
      </c>
      <c r="LG7" s="333">
        <v>0.8791820999145763</v>
      </c>
      <c r="LH7" s="333">
        <v>1.1365929510795103</v>
      </c>
      <c r="LI7" s="333">
        <v>1.1437543017535619</v>
      </c>
      <c r="LJ7" s="333">
        <v>1.7668792705359722</v>
      </c>
      <c r="LK7" s="333">
        <v>1.6304680417490161</v>
      </c>
      <c r="LL7" s="333">
        <v>1.0941361266092164</v>
      </c>
      <c r="LM7" s="333">
        <v>0.70265677552584083</v>
      </c>
      <c r="LN7" s="333">
        <v>2.0355351642190129</v>
      </c>
      <c r="LO7" s="333">
        <v>2.1326955561239234</v>
      </c>
      <c r="LP7" s="333">
        <v>1.4466008207610797</v>
      </c>
      <c r="LQ7" s="333">
        <v>1.3544374159667929</v>
      </c>
      <c r="LR7" s="333">
        <v>1.6654416037079962</v>
      </c>
      <c r="LS7" s="333">
        <v>1.2970598901639847</v>
      </c>
      <c r="LT7" s="333">
        <v>1.1421886723055183</v>
      </c>
      <c r="LU7" s="333">
        <v>1.125145762725583</v>
      </c>
      <c r="LV7" s="333">
        <v>1.4196499007210095</v>
      </c>
      <c r="LW7" s="333">
        <v>0.9924836158543533</v>
      </c>
      <c r="LX7" s="333">
        <v>1.3439509673090055</v>
      </c>
      <c r="LY7" s="333">
        <v>1.1288172919594437</v>
      </c>
      <c r="LZ7" s="333">
        <v>1.3146449857888931</v>
      </c>
      <c r="MA7" s="333">
        <v>1.265837369589375</v>
      </c>
      <c r="MB7" s="333">
        <v>1.0371005049147837</v>
      </c>
      <c r="MC7" s="333">
        <v>0.97154287209468515</v>
      </c>
      <c r="MD7" s="333">
        <v>1.5142875309602637</v>
      </c>
      <c r="ME7" s="333">
        <v>1.66665916772608</v>
      </c>
      <c r="MF7" s="333">
        <v>1.8821511079079172</v>
      </c>
      <c r="MG7" s="333">
        <v>1.4436671039715376</v>
      </c>
      <c r="MH7" s="333">
        <v>1.9543872114969112</v>
      </c>
      <c r="MI7" s="333">
        <v>1.894706664833534</v>
      </c>
      <c r="MJ7" s="333">
        <v>1.6640739278616701</v>
      </c>
      <c r="MK7" s="333">
        <v>1.746302317288569</v>
      </c>
      <c r="ML7" s="333">
        <v>1.5956360508722438</v>
      </c>
      <c r="MM7" s="333">
        <v>2.1412199303818764</v>
      </c>
      <c r="MN7" s="333">
        <v>1.3600914603017595</v>
      </c>
      <c r="MO7" s="333">
        <v>0.86682614527619251</v>
      </c>
      <c r="MP7" s="333">
        <v>1.261288418170488</v>
      </c>
      <c r="MQ7" s="333">
        <v>1.9798646364817736</v>
      </c>
      <c r="MR7" s="333">
        <v>1.9730854380515128</v>
      </c>
      <c r="MS7" s="333">
        <v>1.0305230755059731</v>
      </c>
      <c r="MT7" s="333">
        <v>1.0976999711073174</v>
      </c>
      <c r="MU7" s="333">
        <v>1.6029179376355105</v>
      </c>
      <c r="MV7" s="333">
        <v>1.6357804850632198</v>
      </c>
      <c r="MW7" s="333">
        <v>1.9643495473969861</v>
      </c>
      <c r="MX7" s="333">
        <v>2.7075008345395033</v>
      </c>
      <c r="MY7" s="333">
        <v>2.5872662896304779</v>
      </c>
      <c r="MZ7" s="333">
        <v>2.3358259051625625</v>
      </c>
      <c r="NA7" s="333">
        <v>2.1934144267453606</v>
      </c>
      <c r="NB7" s="333">
        <v>1.6068624143578576</v>
      </c>
      <c r="NC7" s="333">
        <v>1.3627728522810991</v>
      </c>
      <c r="ND7" s="333">
        <v>1.9817709447900671</v>
      </c>
      <c r="NE7" s="333">
        <v>1.7991035483578797</v>
      </c>
      <c r="NF7" s="333">
        <v>1.2808042952937402</v>
      </c>
      <c r="NG7" s="333">
        <v>1.2497837181746603</v>
      </c>
      <c r="NH7" s="333">
        <v>1.5243820487378636</v>
      </c>
      <c r="NI7" s="333">
        <v>1.2973236584964378</v>
      </c>
      <c r="NJ7" s="333">
        <v>1.4070882735557741</v>
      </c>
    </row>
    <row r="8" spans="1:374" x14ac:dyDescent="0.25">
      <c r="A8" s="314">
        <v>43556</v>
      </c>
      <c r="B8" s="314">
        <v>43585</v>
      </c>
      <c r="D8" s="551" t="s">
        <v>82</v>
      </c>
      <c r="E8" s="336">
        <f t="shared" si="0"/>
        <v>781.03332342925057</v>
      </c>
      <c r="I8" s="322" t="s">
        <v>184</v>
      </c>
      <c r="J8" s="333">
        <v>0.93808231024273359</v>
      </c>
      <c r="K8" s="333">
        <v>1.4356118899205501</v>
      </c>
      <c r="L8" s="333">
        <v>1.3751865014154248</v>
      </c>
      <c r="M8" s="333">
        <v>1.6983555409598021</v>
      </c>
      <c r="N8" s="333">
        <v>1.1691232936464719</v>
      </c>
      <c r="O8" s="333">
        <v>1.3618935386375264</v>
      </c>
      <c r="P8" s="333">
        <v>1.8859944346952755</v>
      </c>
      <c r="Q8" s="333">
        <v>1.600264668329785</v>
      </c>
      <c r="R8" s="333">
        <v>1.2023666066144676</v>
      </c>
      <c r="S8" s="333">
        <v>1.6816205364711887</v>
      </c>
      <c r="T8" s="333">
        <v>2.2236205057731504</v>
      </c>
      <c r="U8" s="333">
        <v>2.410209886670589</v>
      </c>
      <c r="V8" s="333">
        <v>1.9695868438399844</v>
      </c>
      <c r="W8" s="333">
        <v>2.076135241495241</v>
      </c>
      <c r="X8" s="333">
        <v>2.3044009906993859</v>
      </c>
      <c r="Y8" s="333">
        <v>2.1873723913363361</v>
      </c>
      <c r="Z8" s="333">
        <v>2.0669403505799102</v>
      </c>
      <c r="AA8" s="333">
        <v>1.8853731706715875</v>
      </c>
      <c r="AB8" s="333">
        <v>1.8185679108441872</v>
      </c>
      <c r="AC8" s="333">
        <v>1.528877541908281</v>
      </c>
      <c r="AD8" s="333">
        <v>3.1528129032815113</v>
      </c>
      <c r="AE8" s="333">
        <v>3.2070211567834614</v>
      </c>
      <c r="AF8" s="333">
        <v>2.2209829898022089</v>
      </c>
      <c r="AG8" s="333">
        <v>1.2103892662460978</v>
      </c>
      <c r="AH8" s="333">
        <v>1.6424799087190503</v>
      </c>
      <c r="AI8" s="333">
        <v>1.9579347810979444</v>
      </c>
      <c r="AJ8" s="333">
        <v>1.9682065890929017</v>
      </c>
      <c r="AK8" s="333">
        <v>1.6687914041081251</v>
      </c>
      <c r="AL8" s="333">
        <v>2.1513492454136114</v>
      </c>
      <c r="AM8" s="333">
        <v>1.862593178380914</v>
      </c>
      <c r="AN8" s="333">
        <v>3.6477399000507575</v>
      </c>
      <c r="AO8" s="333">
        <v>3.6321191875784624</v>
      </c>
      <c r="AP8" s="333">
        <v>3.4537776096245576</v>
      </c>
      <c r="AQ8" s="333">
        <v>2.3465461185182126</v>
      </c>
      <c r="AR8" s="333">
        <v>2.0334143531839888</v>
      </c>
      <c r="AS8" s="333">
        <v>1.7562339855475595</v>
      </c>
      <c r="AT8" s="333">
        <v>1.6101040757101708</v>
      </c>
      <c r="AU8" s="333">
        <v>1.521075371161928</v>
      </c>
      <c r="AV8" s="333">
        <v>1.3857425419468237</v>
      </c>
      <c r="AW8" s="333">
        <v>2.2313814472524887</v>
      </c>
      <c r="AX8" s="333">
        <v>2.4354155041408609</v>
      </c>
      <c r="AY8" s="333">
        <v>2.0182491597673144</v>
      </c>
      <c r="AZ8" s="333">
        <v>2.1249193213418676</v>
      </c>
      <c r="BA8" s="333">
        <v>1.9995455182652413</v>
      </c>
      <c r="BB8" s="333">
        <v>2.0870454221933374</v>
      </c>
      <c r="BC8" s="333">
        <v>1.6366698042944861</v>
      </c>
      <c r="BD8" s="333">
        <v>1.4293057807851737</v>
      </c>
      <c r="BE8" s="333">
        <v>1.9976027096902016</v>
      </c>
      <c r="BF8" s="333">
        <v>1.8402828242572351</v>
      </c>
      <c r="BG8" s="333">
        <v>2.4554816404844599</v>
      </c>
      <c r="BH8" s="333">
        <v>2.3727626413494436</v>
      </c>
      <c r="BI8" s="333">
        <v>1.8529734708837464</v>
      </c>
      <c r="BJ8" s="333">
        <v>1.5915334964600025</v>
      </c>
      <c r="BK8" s="333">
        <v>1.9362990665773192</v>
      </c>
      <c r="BL8" s="333">
        <v>1.5785084291319063</v>
      </c>
      <c r="BM8" s="333">
        <v>1.7509663802570252</v>
      </c>
      <c r="BN8" s="333">
        <v>2.5100238487350941</v>
      </c>
      <c r="BO8" s="333">
        <v>2.6262700728093393</v>
      </c>
      <c r="BP8" s="333">
        <v>2.2705980081535282</v>
      </c>
      <c r="BQ8" s="333">
        <v>2.296849587123786</v>
      </c>
      <c r="BR8" s="333">
        <v>2.0110196226788548</v>
      </c>
      <c r="BS8" s="333">
        <v>1.9278292928657232</v>
      </c>
      <c r="BT8" s="333">
        <v>2.0922042474745104</v>
      </c>
      <c r="BU8" s="333">
        <v>2.6073583441355819</v>
      </c>
      <c r="BV8" s="333">
        <v>2.8708135853531802</v>
      </c>
      <c r="BW8" s="333">
        <v>3.0459005692048646</v>
      </c>
      <c r="BX8" s="333">
        <v>2.9324989578984511</v>
      </c>
      <c r="BY8" s="333">
        <v>2.2763466981233882</v>
      </c>
      <c r="BZ8" s="333">
        <v>1.8133160596872189</v>
      </c>
      <c r="CA8" s="333">
        <v>1.573889462985113</v>
      </c>
      <c r="CB8" s="333">
        <v>1.7390043373175561</v>
      </c>
      <c r="CC8" s="333">
        <v>2.0479683656402901</v>
      </c>
      <c r="CD8" s="333">
        <v>1.6358182274507216</v>
      </c>
      <c r="CE8" s="333">
        <v>1.2209753193916191</v>
      </c>
      <c r="CF8" s="333">
        <v>1.0619855283197075</v>
      </c>
      <c r="CG8" s="333">
        <v>1.7330682899279417</v>
      </c>
      <c r="CH8" s="333">
        <v>2.1171229634494186</v>
      </c>
      <c r="CI8" s="333">
        <v>1.9984187242303952</v>
      </c>
      <c r="CJ8" s="333">
        <v>2.0145722662788081</v>
      </c>
      <c r="CK8" s="333">
        <v>1.4837587503798122</v>
      </c>
      <c r="CL8" s="333">
        <v>1.3621677243768897</v>
      </c>
      <c r="CM8" s="333">
        <v>1.9274080790837476</v>
      </c>
      <c r="CN8" s="333">
        <v>1.8843657258589379</v>
      </c>
      <c r="CO8" s="333">
        <v>1.210115511190615</v>
      </c>
      <c r="CP8" s="333">
        <v>1.7004300155836511</v>
      </c>
      <c r="CQ8" s="333">
        <v>2.0446873368297278</v>
      </c>
      <c r="CR8" s="333">
        <v>1.9696995239950099</v>
      </c>
      <c r="CS8" s="333">
        <v>1.2775230174686536</v>
      </c>
      <c r="CT8" s="333">
        <v>1.177647092049122</v>
      </c>
      <c r="CU8" s="333">
        <v>0.90478801508190387</v>
      </c>
      <c r="CV8" s="333">
        <v>1.6057366269302675</v>
      </c>
      <c r="CW8" s="333">
        <v>1.8257533611079313</v>
      </c>
      <c r="CX8" s="333">
        <v>1.3836263227063843</v>
      </c>
      <c r="CY8" s="333">
        <v>1.150386814824488</v>
      </c>
      <c r="CZ8" s="333">
        <v>1.3924253645840696</v>
      </c>
      <c r="DA8" s="333">
        <v>1.3781122153688736</v>
      </c>
      <c r="DB8" s="333">
        <v>1.0547418248379239</v>
      </c>
      <c r="DC8" s="333">
        <v>0.74160504144355643</v>
      </c>
      <c r="DD8" s="333">
        <v>0.79559078456149157</v>
      </c>
      <c r="DE8" s="333">
        <v>1.242045400233994</v>
      </c>
      <c r="DF8" s="333">
        <v>1.2167308504265453</v>
      </c>
      <c r="DG8" s="333">
        <v>1.1841649654088315</v>
      </c>
      <c r="DH8" s="333">
        <v>0.77739703033506402</v>
      </c>
      <c r="DI8" s="333">
        <v>0.73992254379734623</v>
      </c>
      <c r="DJ8" s="333">
        <v>0.68850371716765613</v>
      </c>
      <c r="DK8" s="333">
        <v>1.2357318563424471</v>
      </c>
      <c r="DL8" s="333">
        <v>0.88114070532473276</v>
      </c>
      <c r="DM8" s="333">
        <v>0.90526001541260981</v>
      </c>
      <c r="DN8" s="333">
        <v>0.89990743086402269</v>
      </c>
      <c r="DO8" s="333">
        <v>0.66936182505830677</v>
      </c>
      <c r="DP8" s="333">
        <v>0.76033766510593093</v>
      </c>
      <c r="DQ8" s="333">
        <v>0.77440779864218812</v>
      </c>
      <c r="DR8" s="333">
        <v>0.77977620251084079</v>
      </c>
      <c r="DS8" s="333">
        <v>0.66078309891784148</v>
      </c>
      <c r="DT8" s="333">
        <v>0.72760016013311213</v>
      </c>
      <c r="DU8" s="333">
        <v>0.79410436345851809</v>
      </c>
      <c r="DV8" s="333">
        <v>0.84600224900870302</v>
      </c>
      <c r="DW8" s="333">
        <v>1.0513652898943282</v>
      </c>
      <c r="DX8" s="333">
        <v>0.99780915099586975</v>
      </c>
      <c r="DY8" s="333">
        <v>0.9341755776987245</v>
      </c>
      <c r="DZ8" s="333">
        <v>0.85111641414283457</v>
      </c>
      <c r="EA8" s="333">
        <v>0.89909844470931621</v>
      </c>
      <c r="EB8" s="333">
        <v>0.77954190804754975</v>
      </c>
      <c r="EC8" s="333">
        <v>0.74709657708991517</v>
      </c>
      <c r="ED8" s="333">
        <v>0.69383959489448876</v>
      </c>
      <c r="EE8" s="333">
        <v>0.8771478896485474</v>
      </c>
      <c r="EF8" s="333">
        <v>0.70066546246700012</v>
      </c>
      <c r="EG8" s="333">
        <v>0.64354034634659774</v>
      </c>
      <c r="EH8" s="333">
        <v>0.70370508162100798</v>
      </c>
      <c r="EI8" s="333">
        <v>0.75317547092235604</v>
      </c>
      <c r="EJ8" s="333">
        <v>0.61811300597513008</v>
      </c>
      <c r="EK8" s="333">
        <v>0.57765155102238908</v>
      </c>
      <c r="EL8" s="333">
        <v>1.0097466002238524</v>
      </c>
      <c r="EM8" s="333">
        <v>1.0349298219316798</v>
      </c>
      <c r="EN8" s="333">
        <v>0.98246947185593636</v>
      </c>
      <c r="EO8" s="333">
        <v>0.77773811004231985</v>
      </c>
      <c r="EP8" s="333">
        <v>0.65727024792273903</v>
      </c>
      <c r="EQ8" s="333">
        <v>0.58808061203276629</v>
      </c>
      <c r="ER8" s="333">
        <v>0.58610049704359612</v>
      </c>
      <c r="ES8" s="333">
        <v>0.52763532759539489</v>
      </c>
      <c r="ET8" s="333">
        <v>0.53675352779103636</v>
      </c>
      <c r="EU8" s="333">
        <v>0.576415548961007</v>
      </c>
      <c r="EV8" s="333">
        <v>0.57965348140131956</v>
      </c>
      <c r="EW8" s="333">
        <v>0.55416036410547265</v>
      </c>
      <c r="EX8" s="333">
        <v>0.54920641175209184</v>
      </c>
      <c r="EY8" s="333">
        <v>0.60366095576722023</v>
      </c>
      <c r="EZ8" s="333">
        <v>0.59852523104812849</v>
      </c>
      <c r="FA8" s="333">
        <v>0.61387619154279349</v>
      </c>
      <c r="FB8" s="333">
        <v>0.57929517043119194</v>
      </c>
      <c r="FC8" s="333">
        <v>0.64883360268349954</v>
      </c>
      <c r="FD8" s="333">
        <v>0.56760547305340281</v>
      </c>
      <c r="FE8" s="333">
        <v>0.61106274665350246</v>
      </c>
      <c r="FF8" s="333">
        <v>0.6211923321049766</v>
      </c>
      <c r="FG8" s="333">
        <v>0.57585506317364143</v>
      </c>
      <c r="FH8" s="333">
        <v>0.60845570076306643</v>
      </c>
      <c r="FI8" s="333">
        <v>0.63015237370662192</v>
      </c>
      <c r="FJ8" s="333">
        <v>0.6300787151867302</v>
      </c>
      <c r="FK8" s="333">
        <v>0.62421457557842475</v>
      </c>
      <c r="FL8" s="333">
        <v>0.57092690702054094</v>
      </c>
      <c r="FM8" s="333">
        <v>0.55930171895387348</v>
      </c>
      <c r="FN8" s="333">
        <v>0.63384502225540562</v>
      </c>
      <c r="FO8" s="333">
        <v>0.61195564900298716</v>
      </c>
      <c r="FP8" s="333">
        <v>0.55745068938211872</v>
      </c>
      <c r="FQ8" s="333">
        <v>0.54680793757979618</v>
      </c>
      <c r="FR8" s="333">
        <v>0.59065223247452736</v>
      </c>
      <c r="FS8" s="333">
        <v>0.57461657630629348</v>
      </c>
      <c r="FT8" s="333">
        <v>0.59085707401220589</v>
      </c>
      <c r="FU8" s="333">
        <v>0.61081536000316883</v>
      </c>
      <c r="FV8" s="333">
        <v>0.63200277331869981</v>
      </c>
      <c r="FW8" s="333">
        <v>0.56477391843048319</v>
      </c>
      <c r="FX8" s="333">
        <v>0.6659474278322014</v>
      </c>
      <c r="FY8" s="333">
        <v>0.69282434521035485</v>
      </c>
      <c r="FZ8" s="333">
        <v>0.57174251366791362</v>
      </c>
      <c r="GA8" s="333">
        <v>0.60856926054568239</v>
      </c>
      <c r="GB8" s="333">
        <v>0.61289306069270477</v>
      </c>
      <c r="GC8" s="333">
        <v>0.68372422607902639</v>
      </c>
      <c r="GD8" s="333">
        <v>0.67595069239123484</v>
      </c>
      <c r="GE8" s="333">
        <v>0.78062599571897473</v>
      </c>
      <c r="GF8" s="333">
        <v>0.86467246856381086</v>
      </c>
      <c r="GG8" s="333">
        <v>0.85201993009126109</v>
      </c>
      <c r="GH8" s="333">
        <v>0.84368912139611618</v>
      </c>
      <c r="GI8" s="333">
        <v>0.64488288845848651</v>
      </c>
      <c r="GJ8" s="333">
        <v>0.73858326318943868</v>
      </c>
      <c r="GK8" s="333">
        <v>0.76836734020742326</v>
      </c>
      <c r="GL8" s="333">
        <v>0.85469096679870016</v>
      </c>
      <c r="GM8" s="333">
        <v>0.8286385577994142</v>
      </c>
      <c r="GN8" s="333">
        <v>0.97995451268871003</v>
      </c>
      <c r="GO8" s="333">
        <v>0.89023572236061899</v>
      </c>
      <c r="GP8" s="333">
        <v>0.75222034644685987</v>
      </c>
      <c r="GQ8" s="333">
        <v>0.68784442024072112</v>
      </c>
      <c r="GR8" s="333">
        <v>0.79794880082766062</v>
      </c>
      <c r="GS8" s="333">
        <v>0.85231709119643884</v>
      </c>
      <c r="GT8" s="333">
        <v>0.8205439124149162</v>
      </c>
      <c r="GU8" s="333">
        <v>0.7754883522833651</v>
      </c>
      <c r="GV8" s="333">
        <v>0.86995620426756448</v>
      </c>
      <c r="GW8" s="333">
        <v>0.74039738071463435</v>
      </c>
      <c r="GX8" s="333">
        <v>0.69125871175311981</v>
      </c>
      <c r="GY8" s="333">
        <v>0.89751319059396173</v>
      </c>
      <c r="GZ8" s="333">
        <v>0.86417898663414539</v>
      </c>
      <c r="HA8" s="333">
        <v>0.7853355191220438</v>
      </c>
      <c r="HB8" s="333">
        <v>1.0265714509365782</v>
      </c>
      <c r="HC8" s="333">
        <v>1.1433690855573817</v>
      </c>
      <c r="HD8" s="333">
        <v>1.0418214275057451</v>
      </c>
      <c r="HE8" s="333">
        <v>0.83926868058462645</v>
      </c>
      <c r="HF8" s="333">
        <v>0.65867653261328085</v>
      </c>
      <c r="HG8" s="333">
        <v>0.71851060856596494</v>
      </c>
      <c r="HH8" s="333">
        <v>0.72569912542209647</v>
      </c>
      <c r="HI8" s="333">
        <v>0.75612061104389006</v>
      </c>
      <c r="HJ8" s="333">
        <v>0.77406799731825349</v>
      </c>
      <c r="HK8" s="333">
        <v>0.85386421350647812</v>
      </c>
      <c r="HL8" s="333">
        <v>0.86926742863040996</v>
      </c>
      <c r="HM8" s="333">
        <v>0.93395737755608987</v>
      </c>
      <c r="HN8" s="333">
        <v>0.84454882178599355</v>
      </c>
      <c r="HO8" s="333">
        <v>0.8667851107137915</v>
      </c>
      <c r="HP8" s="333">
        <v>0.8470368997534381</v>
      </c>
      <c r="HQ8" s="333">
        <v>0.91059811289506321</v>
      </c>
      <c r="HR8" s="333">
        <v>0.8634703104627075</v>
      </c>
      <c r="HS8" s="333">
        <v>0.78848237334017757</v>
      </c>
      <c r="HT8" s="333">
        <v>0.83079761527291107</v>
      </c>
      <c r="HU8" s="333">
        <v>0.819971667868717</v>
      </c>
      <c r="HV8" s="333">
        <v>0.80726458852788785</v>
      </c>
      <c r="HW8" s="333">
        <v>0.78966551102843185</v>
      </c>
      <c r="HX8" s="333">
        <v>0.7225581214204102</v>
      </c>
      <c r="HY8" s="333">
        <v>0.69485481528690152</v>
      </c>
      <c r="HZ8" s="333">
        <v>0.85167730721861856</v>
      </c>
      <c r="IA8" s="333">
        <v>0.80088212388119873</v>
      </c>
      <c r="IB8" s="333">
        <v>0.81439497258644478</v>
      </c>
      <c r="IC8" s="333">
        <v>0.74848585188757999</v>
      </c>
      <c r="ID8" s="333">
        <v>0.82019529673362257</v>
      </c>
      <c r="IE8" s="333">
        <v>0.87359376109895248</v>
      </c>
      <c r="IF8" s="333">
        <v>0.91802528581150389</v>
      </c>
      <c r="IG8" s="333">
        <v>0.86377560240409723</v>
      </c>
      <c r="IH8" s="333">
        <v>0.89772279257296017</v>
      </c>
      <c r="II8" s="333">
        <v>0.94378551418891521</v>
      </c>
      <c r="IJ8" s="333">
        <v>0.88994442128848739</v>
      </c>
      <c r="IK8" s="333">
        <v>0.6725719389096021</v>
      </c>
      <c r="IL8" s="333">
        <v>0.65405098500968084</v>
      </c>
      <c r="IM8" s="333">
        <v>0.65524904526111638</v>
      </c>
      <c r="IN8" s="333">
        <v>0.60952548544338003</v>
      </c>
      <c r="IO8" s="333">
        <v>0.62335263185025391</v>
      </c>
      <c r="IP8" s="333">
        <v>0.69199170663778198</v>
      </c>
      <c r="IQ8" s="333">
        <v>0.67181621283045267</v>
      </c>
      <c r="IR8" s="333">
        <v>0.81551781570742787</v>
      </c>
      <c r="IS8" s="333">
        <v>0.68827402298353668</v>
      </c>
      <c r="IT8" s="333">
        <v>0.66973981853014386</v>
      </c>
      <c r="IU8" s="333">
        <v>0.67229590906516812</v>
      </c>
      <c r="IV8" s="333">
        <v>0.6589887280575093</v>
      </c>
      <c r="IW8" s="333">
        <v>0.68024385348484973</v>
      </c>
      <c r="IX8" s="333">
        <v>0.55799603122327723</v>
      </c>
      <c r="IY8" s="333">
        <v>0.51804739016381529</v>
      </c>
      <c r="IZ8" s="333">
        <v>0.5428801570347942</v>
      </c>
      <c r="JA8" s="333">
        <v>0.59703554191786012</v>
      </c>
      <c r="JB8" s="333">
        <v>0.60249830932204274</v>
      </c>
      <c r="JC8" s="333">
        <v>0.64715296222972762</v>
      </c>
      <c r="JD8" s="333">
        <v>0.66164257161752971</v>
      </c>
      <c r="JE8" s="333">
        <v>0.54244037753958685</v>
      </c>
      <c r="JF8" s="333">
        <v>0.53203554620447857</v>
      </c>
      <c r="JG8" s="333">
        <v>0.59021362124483412</v>
      </c>
      <c r="JH8" s="333">
        <v>0.65108506192945936</v>
      </c>
      <c r="JI8" s="333">
        <v>0.56388848385695278</v>
      </c>
      <c r="JJ8" s="333">
        <v>0.5334128459416061</v>
      </c>
      <c r="JK8" s="333">
        <v>0.49253488339527907</v>
      </c>
      <c r="JL8" s="333">
        <v>0.55156323605591051</v>
      </c>
      <c r="JM8" s="333">
        <v>0.54363594562242257</v>
      </c>
      <c r="JN8" s="333">
        <v>0.56116601010478595</v>
      </c>
      <c r="JO8" s="333">
        <v>0.60143707570895377</v>
      </c>
      <c r="JP8" s="333">
        <v>0.65701050016846685</v>
      </c>
      <c r="JQ8" s="333">
        <v>0.55833734701593796</v>
      </c>
      <c r="JR8" s="333">
        <v>0.56643100346930075</v>
      </c>
      <c r="JS8" s="333">
        <v>0.55309389807775844</v>
      </c>
      <c r="JT8" s="333">
        <v>0.55370627639307191</v>
      </c>
      <c r="JU8" s="333">
        <v>0.6690457752044785</v>
      </c>
      <c r="JV8" s="333">
        <v>0.63583847465405929</v>
      </c>
      <c r="JW8" s="333">
        <v>0.54946313719925188</v>
      </c>
      <c r="JX8" s="333">
        <v>0.6448460817905094</v>
      </c>
      <c r="JY8" s="333">
        <v>0.57990990331199377</v>
      </c>
      <c r="JZ8" s="333">
        <v>0.54397791752232361</v>
      </c>
      <c r="KA8" s="333">
        <v>0.58993120486434891</v>
      </c>
      <c r="KB8" s="333">
        <v>0.70783685733879109</v>
      </c>
      <c r="KC8" s="333">
        <v>0.53427557673732573</v>
      </c>
      <c r="KD8" s="333">
        <v>0.56207120173977676</v>
      </c>
      <c r="KE8" s="333">
        <v>0.53623527722127406</v>
      </c>
      <c r="KF8" s="333">
        <v>0.66753729060296807</v>
      </c>
      <c r="KG8" s="333">
        <v>0.7219881692831267</v>
      </c>
      <c r="KH8" s="333">
        <v>0.72912627206490477</v>
      </c>
      <c r="KI8" s="333">
        <v>0.6578334396027915</v>
      </c>
      <c r="KJ8" s="333">
        <v>0.64925998145889108</v>
      </c>
      <c r="KK8" s="333">
        <v>0.63092643814566551</v>
      </c>
      <c r="KL8" s="333">
        <v>0.79895536993403204</v>
      </c>
      <c r="KM8" s="333">
        <v>0.71464269604214004</v>
      </c>
      <c r="KN8" s="333">
        <v>0.832625183685757</v>
      </c>
      <c r="KO8" s="333">
        <v>0.95310951771907804</v>
      </c>
      <c r="KP8" s="333">
        <v>0.86223675959914403</v>
      </c>
      <c r="KQ8" s="333">
        <v>0.77104859631077183</v>
      </c>
      <c r="KR8" s="333">
        <v>0.70145028526295405</v>
      </c>
      <c r="KS8" s="333">
        <v>0.58907171499168509</v>
      </c>
      <c r="KT8" s="333">
        <v>0.75612811601439389</v>
      </c>
      <c r="KU8" s="333">
        <v>0.77287374154059074</v>
      </c>
      <c r="KV8" s="333">
        <v>0.65158615377234352</v>
      </c>
      <c r="KW8" s="333">
        <v>0.68173449844409717</v>
      </c>
      <c r="KX8" s="333">
        <v>0.66999561189019929</v>
      </c>
      <c r="KY8" s="333">
        <v>0.62530133991929138</v>
      </c>
      <c r="KZ8" s="333">
        <v>0.59940134318809069</v>
      </c>
      <c r="LA8" s="333">
        <v>0.60283422747733906</v>
      </c>
      <c r="LB8" s="333">
        <v>0.60290964677448489</v>
      </c>
      <c r="LC8" s="333">
        <v>1.09666419089853</v>
      </c>
      <c r="LD8" s="333">
        <v>1.0452056251670656</v>
      </c>
      <c r="LE8" s="333">
        <v>1.2412182979410544</v>
      </c>
      <c r="LF8" s="333">
        <v>0.96255618719835179</v>
      </c>
      <c r="LG8" s="333">
        <v>1.037892484393993</v>
      </c>
      <c r="LH8" s="333">
        <v>1.1340059298933878</v>
      </c>
      <c r="LI8" s="333">
        <v>1.3830854730387423</v>
      </c>
      <c r="LJ8" s="333">
        <v>1.9116060303542035</v>
      </c>
      <c r="LK8" s="333">
        <v>1.7528580687083044</v>
      </c>
      <c r="LL8" s="333">
        <v>1.3135112144878252</v>
      </c>
      <c r="LM8" s="333">
        <v>0.81240229674240605</v>
      </c>
      <c r="LN8" s="333">
        <v>2.2265510944933538</v>
      </c>
      <c r="LO8" s="333">
        <v>2.2670374200409316</v>
      </c>
      <c r="LP8" s="333">
        <v>1.629438427651815</v>
      </c>
      <c r="LQ8" s="333">
        <v>1.5208893719229619</v>
      </c>
      <c r="LR8" s="333">
        <v>1.8038979033287503</v>
      </c>
      <c r="LS8" s="333">
        <v>1.4573358517392998</v>
      </c>
      <c r="LT8" s="333">
        <v>1.3322764684322461</v>
      </c>
      <c r="LU8" s="333">
        <v>1.3521656085581444</v>
      </c>
      <c r="LV8" s="333">
        <v>1.5303652102476601</v>
      </c>
      <c r="LW8" s="333">
        <v>1.0598812019743982</v>
      </c>
      <c r="LX8" s="333">
        <v>1.5803416371583738</v>
      </c>
      <c r="LY8" s="333">
        <v>1.2526844407896469</v>
      </c>
      <c r="LZ8" s="333">
        <v>1.525989719866246</v>
      </c>
      <c r="MA8" s="333">
        <v>1.4630340070646015</v>
      </c>
      <c r="MB8" s="333">
        <v>1.1776620733306797</v>
      </c>
      <c r="MC8" s="333">
        <v>1.1419013798126147</v>
      </c>
      <c r="MD8" s="333">
        <v>1.6588646622742997</v>
      </c>
      <c r="ME8" s="333">
        <v>1.8276871759243751</v>
      </c>
      <c r="MF8" s="333">
        <v>1.9604439516489485</v>
      </c>
      <c r="MG8" s="333">
        <v>1.5398784859623629</v>
      </c>
      <c r="MH8" s="333">
        <v>2.1926643096258518</v>
      </c>
      <c r="MI8" s="333">
        <v>1.9768389407355711</v>
      </c>
      <c r="MJ8" s="333">
        <v>1.8427413722108597</v>
      </c>
      <c r="MK8" s="333">
        <v>1.8777638885890775</v>
      </c>
      <c r="ML8" s="333">
        <v>1.7447704442313465</v>
      </c>
      <c r="MM8" s="333">
        <v>2.266858306541367</v>
      </c>
      <c r="MN8" s="333">
        <v>1.3972387829700648</v>
      </c>
      <c r="MO8" s="333">
        <v>0.99248675875396963</v>
      </c>
      <c r="MP8" s="333">
        <v>1.4766992030641621</v>
      </c>
      <c r="MQ8" s="333">
        <v>2.2112282277778625</v>
      </c>
      <c r="MR8" s="333">
        <v>2.0987564712172464</v>
      </c>
      <c r="MS8" s="333">
        <v>1.0354025155202617</v>
      </c>
      <c r="MT8" s="333">
        <v>1.2338809869132563</v>
      </c>
      <c r="MU8" s="333">
        <v>1.7623352988216314</v>
      </c>
      <c r="MV8" s="333">
        <v>1.9123422891364408</v>
      </c>
      <c r="MW8" s="333">
        <v>2.0296199563503903</v>
      </c>
      <c r="MX8" s="333">
        <v>2.9606637227361867</v>
      </c>
      <c r="MY8" s="333">
        <v>2.6185110631795743</v>
      </c>
      <c r="MZ8" s="333">
        <v>2.5243533283523476</v>
      </c>
      <c r="NA8" s="333">
        <v>2.2403549999931367</v>
      </c>
      <c r="NB8" s="333">
        <v>1.7818723681883744</v>
      </c>
      <c r="NC8" s="333">
        <v>1.5286804940064416</v>
      </c>
      <c r="ND8" s="333">
        <v>2.0572390429537672</v>
      </c>
      <c r="NE8" s="333">
        <v>1.7926664696478298</v>
      </c>
      <c r="NF8" s="333">
        <v>1.2997765788618896</v>
      </c>
      <c r="NG8" s="333">
        <v>1.3233318988140843</v>
      </c>
      <c r="NH8" s="333">
        <v>1.6986555933098628</v>
      </c>
      <c r="NI8" s="333">
        <v>1.3834928464716603</v>
      </c>
      <c r="NJ8" s="333">
        <v>1.4294031283700956</v>
      </c>
    </row>
    <row r="9" spans="1:374" x14ac:dyDescent="0.25">
      <c r="A9" s="314">
        <v>43586</v>
      </c>
      <c r="B9" s="314">
        <v>43616</v>
      </c>
      <c r="D9" s="551" t="s">
        <v>31</v>
      </c>
      <c r="E9" s="336">
        <f t="shared" si="0"/>
        <v>642.68271818969856</v>
      </c>
      <c r="I9" s="322" t="s">
        <v>185</v>
      </c>
      <c r="J9" s="333">
        <v>1.0693291540770111</v>
      </c>
      <c r="K9" s="333">
        <v>1.5997629433225748</v>
      </c>
      <c r="L9" s="333">
        <v>1.6102712642993098</v>
      </c>
      <c r="M9" s="333">
        <v>1.9162492641429156</v>
      </c>
      <c r="N9" s="333">
        <v>1.2980641624916398</v>
      </c>
      <c r="O9" s="333">
        <v>1.4718156238150133</v>
      </c>
      <c r="P9" s="333">
        <v>2.1789586829009888</v>
      </c>
      <c r="Q9" s="333">
        <v>1.8146847953929841</v>
      </c>
      <c r="R9" s="333">
        <v>1.3914256943416776</v>
      </c>
      <c r="S9" s="333">
        <v>2.0117455581400465</v>
      </c>
      <c r="T9" s="333">
        <v>2.4200931393545906</v>
      </c>
      <c r="U9" s="333">
        <v>2.5423640885378043</v>
      </c>
      <c r="V9" s="333">
        <v>2.0905282449601086</v>
      </c>
      <c r="W9" s="333">
        <v>2.355783557368567</v>
      </c>
      <c r="X9" s="333">
        <v>2.5686368476479879</v>
      </c>
      <c r="Y9" s="333">
        <v>2.3294626588079805</v>
      </c>
      <c r="Z9" s="333">
        <v>2.2034419411916368</v>
      </c>
      <c r="AA9" s="333">
        <v>2.1229946123879473</v>
      </c>
      <c r="AB9" s="333">
        <v>1.7970720089890644</v>
      </c>
      <c r="AC9" s="333">
        <v>1.5338051222183164</v>
      </c>
      <c r="AD9" s="333">
        <v>3.4306833405361918</v>
      </c>
      <c r="AE9" s="333">
        <v>3.4270588589959723</v>
      </c>
      <c r="AF9" s="333">
        <v>2.2436472153326665</v>
      </c>
      <c r="AG9" s="333">
        <v>1.3243672967011404</v>
      </c>
      <c r="AH9" s="333">
        <v>1.7983563691534965</v>
      </c>
      <c r="AI9" s="333">
        <v>2.1943131169823396</v>
      </c>
      <c r="AJ9" s="333">
        <v>2.0856009221203351</v>
      </c>
      <c r="AK9" s="333">
        <v>1.8553256123824633</v>
      </c>
      <c r="AL9" s="333">
        <v>2.4101417949485686</v>
      </c>
      <c r="AM9" s="333">
        <v>2.2013008704374939</v>
      </c>
      <c r="AN9" s="333">
        <v>3.8850024551414175</v>
      </c>
      <c r="AO9" s="333">
        <v>3.8957335678216887</v>
      </c>
      <c r="AP9" s="333">
        <v>3.5571845938626634</v>
      </c>
      <c r="AQ9" s="333">
        <v>2.447449395890112</v>
      </c>
      <c r="AR9" s="333">
        <v>2.2178225223168049</v>
      </c>
      <c r="AS9" s="333">
        <v>1.9501349521266984</v>
      </c>
      <c r="AT9" s="333">
        <v>1.8018574641295535</v>
      </c>
      <c r="AU9" s="333">
        <v>1.7509919583370748</v>
      </c>
      <c r="AV9" s="333">
        <v>1.6000736063178052</v>
      </c>
      <c r="AW9" s="333">
        <v>2.5312246182561009</v>
      </c>
      <c r="AX9" s="333">
        <v>2.6479489022195595</v>
      </c>
      <c r="AY9" s="333">
        <v>2.1706583465746787</v>
      </c>
      <c r="AZ9" s="333">
        <v>2.3189012067462245</v>
      </c>
      <c r="BA9" s="333">
        <v>2.0893870451322374</v>
      </c>
      <c r="BB9" s="333">
        <v>2.2538159314726998</v>
      </c>
      <c r="BC9" s="333">
        <v>1.7668888409580017</v>
      </c>
      <c r="BD9" s="333">
        <v>1.6274256620228058</v>
      </c>
      <c r="BE9" s="333">
        <v>2.2672013207626223</v>
      </c>
      <c r="BF9" s="333">
        <v>1.9427005484488828</v>
      </c>
      <c r="BG9" s="333">
        <v>2.7279039079108558</v>
      </c>
      <c r="BH9" s="333">
        <v>2.4663138173911392</v>
      </c>
      <c r="BI9" s="333">
        <v>2.0540210250577302</v>
      </c>
      <c r="BJ9" s="333">
        <v>1.7945707427839259</v>
      </c>
      <c r="BK9" s="333">
        <v>2.0844485772321315</v>
      </c>
      <c r="BL9" s="333">
        <v>1.6296605516065412</v>
      </c>
      <c r="BM9" s="333">
        <v>1.9017057690339767</v>
      </c>
      <c r="BN9" s="333">
        <v>2.7385417814024295</v>
      </c>
      <c r="BO9" s="333">
        <v>2.7311369046987113</v>
      </c>
      <c r="BP9" s="333">
        <v>2.513960637241003</v>
      </c>
      <c r="BQ9" s="333">
        <v>2.4953450972312874</v>
      </c>
      <c r="BR9" s="333">
        <v>2.29993801955905</v>
      </c>
      <c r="BS9" s="333">
        <v>2.0213680344980625</v>
      </c>
      <c r="BT9" s="333">
        <v>2.2137951866049526</v>
      </c>
      <c r="BU9" s="333">
        <v>2.8294477997896856</v>
      </c>
      <c r="BV9" s="333">
        <v>3.0133792250027085</v>
      </c>
      <c r="BW9" s="333">
        <v>3.4320772120511776</v>
      </c>
      <c r="BX9" s="333">
        <v>3.2417115778990366</v>
      </c>
      <c r="BY9" s="333">
        <v>2.3563390875840158</v>
      </c>
      <c r="BZ9" s="333">
        <v>1.8773854664435936</v>
      </c>
      <c r="CA9" s="333">
        <v>1.6925417006159482</v>
      </c>
      <c r="CB9" s="333">
        <v>1.9024363359227037</v>
      </c>
      <c r="CC9" s="333">
        <v>2.269382701844068</v>
      </c>
      <c r="CD9" s="333">
        <v>1.714259110401239</v>
      </c>
      <c r="CE9" s="333">
        <v>1.3107096650944197</v>
      </c>
      <c r="CF9" s="333">
        <v>1.0912200309613953</v>
      </c>
      <c r="CG9" s="333">
        <v>1.8113422889106372</v>
      </c>
      <c r="CH9" s="333">
        <v>2.291630955856502</v>
      </c>
      <c r="CI9" s="333">
        <v>2.2108763801104843</v>
      </c>
      <c r="CJ9" s="333">
        <v>2.0961712869453435</v>
      </c>
      <c r="CK9" s="333">
        <v>1.5589470775607972</v>
      </c>
      <c r="CL9" s="333">
        <v>1.4479670781313183</v>
      </c>
      <c r="CM9" s="333">
        <v>2.052088240496158</v>
      </c>
      <c r="CN9" s="333">
        <v>1.9946594218514235</v>
      </c>
      <c r="CO9" s="333">
        <v>1.3344896797323629</v>
      </c>
      <c r="CP9" s="333">
        <v>1.9019866202147575</v>
      </c>
      <c r="CQ9" s="333">
        <v>2.1940793356549517</v>
      </c>
      <c r="CR9" s="333">
        <v>2.1631069177105275</v>
      </c>
      <c r="CS9" s="333">
        <v>1.3398319999306241</v>
      </c>
      <c r="CT9" s="333">
        <v>1.2137677900471742</v>
      </c>
      <c r="CU9" s="333">
        <v>0.99034612661225951</v>
      </c>
      <c r="CV9" s="333">
        <v>1.7871763930015652</v>
      </c>
      <c r="CW9" s="333">
        <v>2.037858119455163</v>
      </c>
      <c r="CX9" s="333">
        <v>1.5763502518994219</v>
      </c>
      <c r="CY9" s="333">
        <v>1.3916138262940625</v>
      </c>
      <c r="CZ9" s="333">
        <v>1.5363840459201183</v>
      </c>
      <c r="DA9" s="333">
        <v>1.3782816806962936</v>
      </c>
      <c r="DB9" s="333">
        <v>1.0923031534179055</v>
      </c>
      <c r="DC9" s="333">
        <v>0.90275746029914816</v>
      </c>
      <c r="DD9" s="333">
        <v>0.91989785725838691</v>
      </c>
      <c r="DE9" s="333">
        <v>1.3358284114636019</v>
      </c>
      <c r="DF9" s="333">
        <v>1.409724412545488</v>
      </c>
      <c r="DG9" s="333">
        <v>1.271518207211171</v>
      </c>
      <c r="DH9" s="333">
        <v>0.82016756981547745</v>
      </c>
      <c r="DI9" s="333">
        <v>0.74335376347839932</v>
      </c>
      <c r="DJ9" s="333">
        <v>0.73017755246571492</v>
      </c>
      <c r="DK9" s="333">
        <v>1.3356627721208403</v>
      </c>
      <c r="DL9" s="333">
        <v>1.021454707955785</v>
      </c>
      <c r="DM9" s="333">
        <v>0.98949929935507508</v>
      </c>
      <c r="DN9" s="333">
        <v>0.94918606152755136</v>
      </c>
      <c r="DO9" s="333">
        <v>0.67204501364510227</v>
      </c>
      <c r="DP9" s="333">
        <v>0.762280883719057</v>
      </c>
      <c r="DQ9" s="333">
        <v>0.90424410991951121</v>
      </c>
      <c r="DR9" s="333">
        <v>0.90589681086735696</v>
      </c>
      <c r="DS9" s="333">
        <v>0.71611476908682559</v>
      </c>
      <c r="DT9" s="333">
        <v>0.82287704928632388</v>
      </c>
      <c r="DU9" s="333">
        <v>0.82572727158809855</v>
      </c>
      <c r="DV9" s="333">
        <v>0.83758178827108387</v>
      </c>
      <c r="DW9" s="333">
        <v>0.99992869508606563</v>
      </c>
      <c r="DX9" s="333">
        <v>1.1416028649359209</v>
      </c>
      <c r="DY9" s="333">
        <v>1.0568303664692882</v>
      </c>
      <c r="DZ9" s="333">
        <v>1.0145722446395637</v>
      </c>
      <c r="EA9" s="333">
        <v>1.0428337350700849</v>
      </c>
      <c r="EB9" s="333">
        <v>0.84488696305371058</v>
      </c>
      <c r="EC9" s="333">
        <v>0.77400900710775122</v>
      </c>
      <c r="ED9" s="333">
        <v>0.69472081088753901</v>
      </c>
      <c r="EE9" s="333">
        <v>0.9832045897870445</v>
      </c>
      <c r="EF9" s="333">
        <v>0.86421266708255484</v>
      </c>
      <c r="EG9" s="333">
        <v>0.76831114050992289</v>
      </c>
      <c r="EH9" s="333">
        <v>0.77113724606921341</v>
      </c>
      <c r="EI9" s="333">
        <v>0.82365161024703692</v>
      </c>
      <c r="EJ9" s="333">
        <v>0.63255076157524492</v>
      </c>
      <c r="EK9" s="333">
        <v>0.60627125911029445</v>
      </c>
      <c r="EL9" s="333">
        <v>1.0922934246195577</v>
      </c>
      <c r="EM9" s="333">
        <v>1.1145079309371706</v>
      </c>
      <c r="EN9" s="333">
        <v>1.1073352414272561</v>
      </c>
      <c r="EO9" s="333">
        <v>0.85238831353040012</v>
      </c>
      <c r="EP9" s="333">
        <v>0.82949439690896098</v>
      </c>
      <c r="EQ9" s="333">
        <v>0.69492707754109873</v>
      </c>
      <c r="ER9" s="333">
        <v>0.62096777227784661</v>
      </c>
      <c r="ES9" s="333">
        <v>0.59413700565737027</v>
      </c>
      <c r="ET9" s="333">
        <v>0.65126926231617244</v>
      </c>
      <c r="EU9" s="333">
        <v>0.66811014189780948</v>
      </c>
      <c r="EV9" s="333">
        <v>0.65075693390745704</v>
      </c>
      <c r="EW9" s="333">
        <v>0.56986986056073108</v>
      </c>
      <c r="EX9" s="333">
        <v>0.60486571829287106</v>
      </c>
      <c r="EY9" s="333">
        <v>0.66585706233561492</v>
      </c>
      <c r="EZ9" s="333">
        <v>0.60295856292629757</v>
      </c>
      <c r="FA9" s="333">
        <v>0.62168196758942085</v>
      </c>
      <c r="FB9" s="333">
        <v>0.64503290838824012</v>
      </c>
      <c r="FC9" s="333">
        <v>0.69143145936704853</v>
      </c>
      <c r="FD9" s="333">
        <v>0.6271591839354268</v>
      </c>
      <c r="FE9" s="333">
        <v>0.59941212704571356</v>
      </c>
      <c r="FF9" s="333">
        <v>0.65407607885116814</v>
      </c>
      <c r="FG9" s="333">
        <v>0.67132971546755993</v>
      </c>
      <c r="FH9" s="333">
        <v>0.68580693269261594</v>
      </c>
      <c r="FI9" s="333">
        <v>0.64300055022915048</v>
      </c>
      <c r="FJ9" s="333">
        <v>0.64682272171122068</v>
      </c>
      <c r="FK9" s="333">
        <v>0.63361695837993837</v>
      </c>
      <c r="FL9" s="333">
        <v>0.59042083184010996</v>
      </c>
      <c r="FM9" s="333">
        <v>0.55595894816898739</v>
      </c>
      <c r="FN9" s="333">
        <v>0.61170119478352891</v>
      </c>
      <c r="FO9" s="333">
        <v>0.59399766893371408</v>
      </c>
      <c r="FP9" s="333">
        <v>0.67292494495398414</v>
      </c>
      <c r="FQ9" s="333">
        <v>0.60630457754954803</v>
      </c>
      <c r="FR9" s="333">
        <v>0.62381571579839123</v>
      </c>
      <c r="FS9" s="333">
        <v>0.61441651067262604</v>
      </c>
      <c r="FT9" s="333">
        <v>0.56537005640014859</v>
      </c>
      <c r="FU9" s="333">
        <v>0.70364472783418541</v>
      </c>
      <c r="FV9" s="333">
        <v>0.65777069662577281</v>
      </c>
      <c r="FW9" s="333">
        <v>0.64130872701955854</v>
      </c>
      <c r="FX9" s="333">
        <v>0.6700454105779351</v>
      </c>
      <c r="FY9" s="333">
        <v>0.70604835475938899</v>
      </c>
      <c r="FZ9" s="333">
        <v>0.60598010535789937</v>
      </c>
      <c r="GA9" s="333">
        <v>0.63898309614126092</v>
      </c>
      <c r="GB9" s="333">
        <v>0.62576071088204988</v>
      </c>
      <c r="GC9" s="333">
        <v>0.73675014292552843</v>
      </c>
      <c r="GD9" s="333">
        <v>0.74738425224958116</v>
      </c>
      <c r="GE9" s="333">
        <v>0.81570104655664355</v>
      </c>
      <c r="GF9" s="333">
        <v>0.82112986754578943</v>
      </c>
      <c r="GG9" s="333">
        <v>0.88780299654941486</v>
      </c>
      <c r="GH9" s="333">
        <v>0.81275000089152005</v>
      </c>
      <c r="GI9" s="333">
        <v>0.7283056238638701</v>
      </c>
      <c r="GJ9" s="333">
        <v>0.66925105056870116</v>
      </c>
      <c r="GK9" s="333">
        <v>0.83226759858349508</v>
      </c>
      <c r="GL9" s="333">
        <v>0.83232536505854693</v>
      </c>
      <c r="GM9" s="333">
        <v>0.82980127360490707</v>
      </c>
      <c r="GN9" s="333">
        <v>0.89835418906498821</v>
      </c>
      <c r="GO9" s="333">
        <v>0.86557551983997805</v>
      </c>
      <c r="GP9" s="333">
        <v>0.81129643977765009</v>
      </c>
      <c r="GQ9" s="333">
        <v>0.80957287715033344</v>
      </c>
      <c r="GR9" s="333">
        <v>0.82684721520621773</v>
      </c>
      <c r="GS9" s="333">
        <v>0.86470738955012849</v>
      </c>
      <c r="GT9" s="333">
        <v>0.87381911785628741</v>
      </c>
      <c r="GU9" s="333">
        <v>0.80369845576041887</v>
      </c>
      <c r="GV9" s="333">
        <v>0.80764490479165252</v>
      </c>
      <c r="GW9" s="333">
        <v>0.82568019374861468</v>
      </c>
      <c r="GX9" s="333">
        <v>0.74598900654627365</v>
      </c>
      <c r="GY9" s="333">
        <v>0.89302606570156606</v>
      </c>
      <c r="GZ9" s="333">
        <v>0.92677875061866277</v>
      </c>
      <c r="HA9" s="333">
        <v>0.79636316460276702</v>
      </c>
      <c r="HB9" s="333">
        <v>1.0123275369977309</v>
      </c>
      <c r="HC9" s="333">
        <v>1.1188519279386462</v>
      </c>
      <c r="HD9" s="333">
        <v>1.039692006297976</v>
      </c>
      <c r="HE9" s="333">
        <v>0.94846127809311598</v>
      </c>
      <c r="HF9" s="333">
        <v>0.69941585363894165</v>
      </c>
      <c r="HG9" s="333">
        <v>0.72858713937623776</v>
      </c>
      <c r="HH9" s="333">
        <v>0.7454332447437918</v>
      </c>
      <c r="HI9" s="333">
        <v>0.80095872519224254</v>
      </c>
      <c r="HJ9" s="333">
        <v>0.77426664196946482</v>
      </c>
      <c r="HK9" s="333">
        <v>0.84284955253983507</v>
      </c>
      <c r="HL9" s="333">
        <v>0.93824219188721103</v>
      </c>
      <c r="HM9" s="333">
        <v>0.90543387003960085</v>
      </c>
      <c r="HN9" s="333">
        <v>0.93079623611219053</v>
      </c>
      <c r="HO9" s="333">
        <v>0.89635037201458756</v>
      </c>
      <c r="HP9" s="333">
        <v>0.87084169863495919</v>
      </c>
      <c r="HQ9" s="333">
        <v>0.92222513843309251</v>
      </c>
      <c r="HR9" s="333">
        <v>0.89488342803747056</v>
      </c>
      <c r="HS9" s="333">
        <v>0.85780084229177245</v>
      </c>
      <c r="HT9" s="333">
        <v>0.85481534258234881</v>
      </c>
      <c r="HU9" s="333">
        <v>0.87586261177875135</v>
      </c>
      <c r="HV9" s="333">
        <v>0.82569882726429411</v>
      </c>
      <c r="HW9" s="333">
        <v>0.77199662164527005</v>
      </c>
      <c r="HX9" s="333">
        <v>0.75879331223566593</v>
      </c>
      <c r="HY9" s="333">
        <v>0.77948407122555907</v>
      </c>
      <c r="HZ9" s="333">
        <v>0.9045016775567517</v>
      </c>
      <c r="IA9" s="333">
        <v>0.84874455311138497</v>
      </c>
      <c r="IB9" s="333">
        <v>0.82519631222198142</v>
      </c>
      <c r="IC9" s="333">
        <v>0.7990663021465626</v>
      </c>
      <c r="ID9" s="333">
        <v>0.81396957575922546</v>
      </c>
      <c r="IE9" s="333">
        <v>0.84700061994671105</v>
      </c>
      <c r="IF9" s="333">
        <v>0.94127612979765563</v>
      </c>
      <c r="IG9" s="333">
        <v>0.94338959059749938</v>
      </c>
      <c r="IH9" s="333">
        <v>0.90293782764527364</v>
      </c>
      <c r="II9" s="333">
        <v>0.97259283104232785</v>
      </c>
      <c r="IJ9" s="333">
        <v>0.86260680125475397</v>
      </c>
      <c r="IK9" s="333">
        <v>0.71233622170521005</v>
      </c>
      <c r="IL9" s="333">
        <v>0.60068269353466797</v>
      </c>
      <c r="IM9" s="333">
        <v>0.68981690695141995</v>
      </c>
      <c r="IN9" s="333">
        <v>0.62871603033968915</v>
      </c>
      <c r="IO9" s="333">
        <v>0.65534792411805742</v>
      </c>
      <c r="IP9" s="333">
        <v>0.76538656171221742</v>
      </c>
      <c r="IQ9" s="333">
        <v>0.70454967570234128</v>
      </c>
      <c r="IR9" s="333">
        <v>0.81640763750374512</v>
      </c>
      <c r="IS9" s="333">
        <v>0.66225788341900405</v>
      </c>
      <c r="IT9" s="333">
        <v>0.69545463320696654</v>
      </c>
      <c r="IU9" s="333">
        <v>0.71943949454314604</v>
      </c>
      <c r="IV9" s="333">
        <v>0.71215451782430228</v>
      </c>
      <c r="IW9" s="333">
        <v>0.66436530559479723</v>
      </c>
      <c r="IX9" s="333">
        <v>0.57819346456939458</v>
      </c>
      <c r="IY9" s="333">
        <v>0.51196017564395968</v>
      </c>
      <c r="IZ9" s="333">
        <v>0.50691092132338811</v>
      </c>
      <c r="JA9" s="333">
        <v>0.65384231794352254</v>
      </c>
      <c r="JB9" s="333">
        <v>0.64633801460115858</v>
      </c>
      <c r="JC9" s="333">
        <v>0.6813693336167409</v>
      </c>
      <c r="JD9" s="333">
        <v>0.72245606091729997</v>
      </c>
      <c r="JE9" s="333">
        <v>0.53952164415040549</v>
      </c>
      <c r="JF9" s="333">
        <v>0.51428096263782963</v>
      </c>
      <c r="JG9" s="333">
        <v>0.60468156206868784</v>
      </c>
      <c r="JH9" s="333">
        <v>0.68094978916412974</v>
      </c>
      <c r="JI9" s="333">
        <v>0.58471266568252267</v>
      </c>
      <c r="JJ9" s="333">
        <v>0.55633830577504806</v>
      </c>
      <c r="JK9" s="333">
        <v>0.59623012831839695</v>
      </c>
      <c r="JL9" s="333">
        <v>0.59009699341839961</v>
      </c>
      <c r="JM9" s="333">
        <v>0.54943118730829199</v>
      </c>
      <c r="JN9" s="333">
        <v>0.54551285621366763</v>
      </c>
      <c r="JO9" s="333">
        <v>0.69735667942839796</v>
      </c>
      <c r="JP9" s="333">
        <v>0.67811434617611677</v>
      </c>
      <c r="JQ9" s="333">
        <v>0.55596704692934884</v>
      </c>
      <c r="JR9" s="333">
        <v>0.57554648549444354</v>
      </c>
      <c r="JS9" s="333">
        <v>0.5584726948552452</v>
      </c>
      <c r="JT9" s="333">
        <v>0.49414077547550783</v>
      </c>
      <c r="JU9" s="333">
        <v>0.64144748952345709</v>
      </c>
      <c r="JV9" s="333">
        <v>0.64586134375518656</v>
      </c>
      <c r="JW9" s="333">
        <v>0.58573060293586798</v>
      </c>
      <c r="JX9" s="333">
        <v>0.66791228383149492</v>
      </c>
      <c r="JY9" s="333">
        <v>0.56911734350540077</v>
      </c>
      <c r="JZ9" s="333">
        <v>0.58668611057316888</v>
      </c>
      <c r="KA9" s="333">
        <v>0.62289747715104815</v>
      </c>
      <c r="KB9" s="333">
        <v>0.67904980674138804</v>
      </c>
      <c r="KC9" s="333">
        <v>0.57093134585864846</v>
      </c>
      <c r="KD9" s="333">
        <v>0.5980861858562726</v>
      </c>
      <c r="KE9" s="333">
        <v>0.67055312151850732</v>
      </c>
      <c r="KF9" s="333">
        <v>0.72231766266715025</v>
      </c>
      <c r="KG9" s="333">
        <v>0.83260259477787701</v>
      </c>
      <c r="KH9" s="333">
        <v>0.70260243927012689</v>
      </c>
      <c r="KI9" s="333">
        <v>0.70525199257436688</v>
      </c>
      <c r="KJ9" s="333">
        <v>0.68481111951232276</v>
      </c>
      <c r="KK9" s="333">
        <v>0.7101587297315064</v>
      </c>
      <c r="KL9" s="333">
        <v>0.89626064520752657</v>
      </c>
      <c r="KM9" s="333">
        <v>0.77525060736408669</v>
      </c>
      <c r="KN9" s="333">
        <v>0.88385487234134819</v>
      </c>
      <c r="KO9" s="333">
        <v>1.0481358198055737</v>
      </c>
      <c r="KP9" s="333">
        <v>0.91355900375332899</v>
      </c>
      <c r="KQ9" s="333">
        <v>0.92286914088239647</v>
      </c>
      <c r="KR9" s="333">
        <v>0.80201399211537827</v>
      </c>
      <c r="KS9" s="333">
        <v>0.65401174341184021</v>
      </c>
      <c r="KT9" s="333">
        <v>0.92414653776755684</v>
      </c>
      <c r="KU9" s="333">
        <v>0.92337064469191421</v>
      </c>
      <c r="KV9" s="333">
        <v>0.70081313850925875</v>
      </c>
      <c r="KW9" s="333">
        <v>0.63755361919622899</v>
      </c>
      <c r="KX9" s="333">
        <v>0.76195019420989407</v>
      </c>
      <c r="KY9" s="333">
        <v>0.78986569891419189</v>
      </c>
      <c r="KZ9" s="333">
        <v>0.70795628624140494</v>
      </c>
      <c r="LA9" s="333">
        <v>0.6528181109610216</v>
      </c>
      <c r="LB9" s="333">
        <v>0.68200840571054955</v>
      </c>
      <c r="LC9" s="333">
        <v>1.1085831466387772</v>
      </c>
      <c r="LD9" s="333">
        <v>1.1481658859667201</v>
      </c>
      <c r="LE9" s="333">
        <v>1.444106349153818</v>
      </c>
      <c r="LF9" s="333">
        <v>1.0872464724177262</v>
      </c>
      <c r="LG9" s="333">
        <v>1.2301014469991851</v>
      </c>
      <c r="LH9" s="333">
        <v>1.2421149460884853</v>
      </c>
      <c r="LI9" s="333">
        <v>1.4951411032151476</v>
      </c>
      <c r="LJ9" s="333">
        <v>2.1173876335660315</v>
      </c>
      <c r="LK9" s="333">
        <v>1.8399490987088796</v>
      </c>
      <c r="LL9" s="333">
        <v>1.4768894411275757</v>
      </c>
      <c r="LM9" s="333">
        <v>0.95148562021149918</v>
      </c>
      <c r="LN9" s="333">
        <v>2.4274962038355503</v>
      </c>
      <c r="LO9" s="333">
        <v>2.4272100742180061</v>
      </c>
      <c r="LP9" s="333">
        <v>1.7286029842628576</v>
      </c>
      <c r="LQ9" s="333">
        <v>1.6440305277755645</v>
      </c>
      <c r="LR9" s="333">
        <v>1.771080372148806</v>
      </c>
      <c r="LS9" s="333">
        <v>1.4994035190425798</v>
      </c>
      <c r="LT9" s="333">
        <v>1.3559990281858136</v>
      </c>
      <c r="LU9" s="333">
        <v>1.3261906056854229</v>
      </c>
      <c r="LV9" s="333">
        <v>1.6455614824393703</v>
      </c>
      <c r="LW9" s="333">
        <v>1.2338184395571488</v>
      </c>
      <c r="LX9" s="333">
        <v>1.7569104189437188</v>
      </c>
      <c r="LY9" s="333">
        <v>1.253735995042353</v>
      </c>
      <c r="LZ9" s="333">
        <v>1.5914840040677749</v>
      </c>
      <c r="MA9" s="333">
        <v>1.6106696638843461</v>
      </c>
      <c r="MB9" s="333">
        <v>1.2325208470137563</v>
      </c>
      <c r="MC9" s="333">
        <v>1.1557679346580587</v>
      </c>
      <c r="MD9" s="333">
        <v>1.7355074333318619</v>
      </c>
      <c r="ME9" s="333">
        <v>1.8495305533883244</v>
      </c>
      <c r="MF9" s="333">
        <v>2.0252872284334376</v>
      </c>
      <c r="MG9" s="333">
        <v>1.7234096863107524</v>
      </c>
      <c r="MH9" s="333">
        <v>2.3147071783280824</v>
      </c>
      <c r="MI9" s="333">
        <v>2.0246059388845232</v>
      </c>
      <c r="MJ9" s="333">
        <v>1.8331793141955697</v>
      </c>
      <c r="MK9" s="333">
        <v>1.9865208261939549</v>
      </c>
      <c r="ML9" s="333">
        <v>1.8380085801552737</v>
      </c>
      <c r="MM9" s="333">
        <v>2.4804388238312418</v>
      </c>
      <c r="MN9" s="333">
        <v>1.5443236900584287</v>
      </c>
      <c r="MO9" s="333">
        <v>1.0661431697663577</v>
      </c>
      <c r="MP9" s="333">
        <v>1.7131369293542906</v>
      </c>
      <c r="MQ9" s="333">
        <v>2.3224206704261343</v>
      </c>
      <c r="MR9" s="333">
        <v>2.166188444231445</v>
      </c>
      <c r="MS9" s="333">
        <v>1.0891462258278928</v>
      </c>
      <c r="MT9" s="333">
        <v>1.3348936067382695</v>
      </c>
      <c r="MU9" s="333">
        <v>1.9265673923030349</v>
      </c>
      <c r="MV9" s="333">
        <v>2.0965334984407966</v>
      </c>
      <c r="MW9" s="333">
        <v>2.298204979822462</v>
      </c>
      <c r="MX9" s="333">
        <v>3.1842265755461288</v>
      </c>
      <c r="MY9" s="333">
        <v>2.7884549878912974</v>
      </c>
      <c r="MZ9" s="333">
        <v>2.5538802752706058</v>
      </c>
      <c r="NA9" s="333">
        <v>2.4157983301107402</v>
      </c>
      <c r="NB9" s="333">
        <v>1.9751514921456517</v>
      </c>
      <c r="NC9" s="333">
        <v>1.7061071265522672</v>
      </c>
      <c r="ND9" s="333">
        <v>2.1767557792044401</v>
      </c>
      <c r="NE9" s="333">
        <v>1.8556937096735937</v>
      </c>
      <c r="NF9" s="333">
        <v>1.3702513467715305</v>
      </c>
      <c r="NG9" s="333">
        <v>1.4990701636386932</v>
      </c>
      <c r="NH9" s="333">
        <v>1.7773530133019295</v>
      </c>
      <c r="NI9" s="333">
        <v>1.586260107753662</v>
      </c>
      <c r="NJ9" s="333">
        <v>1.6772168699924237</v>
      </c>
    </row>
    <row r="10" spans="1:374" x14ac:dyDescent="0.25">
      <c r="A10" s="314">
        <v>43617</v>
      </c>
      <c r="B10" s="314">
        <v>43646</v>
      </c>
      <c r="D10" s="551" t="s">
        <v>83</v>
      </c>
      <c r="E10" s="336">
        <f t="shared" si="0"/>
        <v>683.91263486849607</v>
      </c>
      <c r="I10" s="322" t="s">
        <v>186</v>
      </c>
      <c r="J10" s="333">
        <v>1.0659012151245388</v>
      </c>
      <c r="K10" s="333">
        <v>1.8582361668091325</v>
      </c>
      <c r="L10" s="333">
        <v>1.6235911415596203</v>
      </c>
      <c r="M10" s="333">
        <v>2.1079530567442015</v>
      </c>
      <c r="N10" s="333">
        <v>1.4259128032031121</v>
      </c>
      <c r="O10" s="333">
        <v>1.5179639240273786</v>
      </c>
      <c r="P10" s="333">
        <v>2.4645252598051877</v>
      </c>
      <c r="Q10" s="333">
        <v>1.9222795469983407</v>
      </c>
      <c r="R10" s="333">
        <v>1.760024029069263</v>
      </c>
      <c r="S10" s="333">
        <v>1.9589803307682481</v>
      </c>
      <c r="T10" s="333">
        <v>2.6445538181296344</v>
      </c>
      <c r="U10" s="333">
        <v>2.6752744666992374</v>
      </c>
      <c r="V10" s="333">
        <v>2.1484124269382203</v>
      </c>
      <c r="W10" s="333">
        <v>2.416779468344906</v>
      </c>
      <c r="X10" s="333">
        <v>2.7157292082639062</v>
      </c>
      <c r="Y10" s="333">
        <v>2.5185602372541278</v>
      </c>
      <c r="Z10" s="333">
        <v>2.4361817533572903</v>
      </c>
      <c r="AA10" s="333">
        <v>2.2094230175071985</v>
      </c>
      <c r="AB10" s="333">
        <v>2.063249596991223</v>
      </c>
      <c r="AC10" s="333">
        <v>1.6480768474360861</v>
      </c>
      <c r="AD10" s="333">
        <v>3.5144138647047169</v>
      </c>
      <c r="AE10" s="333">
        <v>3.5637084413348679</v>
      </c>
      <c r="AF10" s="333">
        <v>2.3577694211487157</v>
      </c>
      <c r="AG10" s="333">
        <v>1.3363668286396435</v>
      </c>
      <c r="AH10" s="333">
        <v>2.0748469631949633</v>
      </c>
      <c r="AI10" s="333">
        <v>2.365015336370714</v>
      </c>
      <c r="AJ10" s="333">
        <v>2.2300517596570666</v>
      </c>
      <c r="AK10" s="333">
        <v>2.0331479724966219</v>
      </c>
      <c r="AL10" s="333">
        <v>2.5369249743340858</v>
      </c>
      <c r="AM10" s="333">
        <v>2.4718122205510986</v>
      </c>
      <c r="AN10" s="333">
        <v>3.972885261885664</v>
      </c>
      <c r="AO10" s="333">
        <v>4.0149438698629565</v>
      </c>
      <c r="AP10" s="333">
        <v>3.7535710931962023</v>
      </c>
      <c r="AQ10" s="333">
        <v>2.6426483825802101</v>
      </c>
      <c r="AR10" s="333">
        <v>2.3468997000328673</v>
      </c>
      <c r="AS10" s="333">
        <v>2.0393179289404157</v>
      </c>
      <c r="AT10" s="333">
        <v>2.0431500792128077</v>
      </c>
      <c r="AU10" s="333">
        <v>1.9949321337119328</v>
      </c>
      <c r="AV10" s="333">
        <v>1.648108258563727</v>
      </c>
      <c r="AW10" s="333">
        <v>2.7471801913239355</v>
      </c>
      <c r="AX10" s="333">
        <v>2.8117092084693081</v>
      </c>
      <c r="AY10" s="333">
        <v>2.4420071777366714</v>
      </c>
      <c r="AZ10" s="333">
        <v>2.6036464255662843</v>
      </c>
      <c r="BA10" s="333">
        <v>2.2984705601170266</v>
      </c>
      <c r="BB10" s="333">
        <v>2.4277584414962621</v>
      </c>
      <c r="BC10" s="333">
        <v>1.9339369296902225</v>
      </c>
      <c r="BD10" s="333">
        <v>1.8429281779629705</v>
      </c>
      <c r="BE10" s="333">
        <v>2.3124416418673475</v>
      </c>
      <c r="BF10" s="333">
        <v>2.0128620691030874</v>
      </c>
      <c r="BG10" s="333">
        <v>2.8719986363105661</v>
      </c>
      <c r="BH10" s="333">
        <v>2.4544541023886257</v>
      </c>
      <c r="BI10" s="333">
        <v>2.247749784652707</v>
      </c>
      <c r="BJ10" s="333">
        <v>1.8995332750616789</v>
      </c>
      <c r="BK10" s="333">
        <v>2.3151856054727218</v>
      </c>
      <c r="BL10" s="333">
        <v>1.6566617308219813</v>
      </c>
      <c r="BM10" s="333">
        <v>2.4004446479466961</v>
      </c>
      <c r="BN10" s="333">
        <v>2.9329344148165721</v>
      </c>
      <c r="BO10" s="333">
        <v>3.0663822232403897</v>
      </c>
      <c r="BP10" s="333">
        <v>2.8091967435060887</v>
      </c>
      <c r="BQ10" s="333">
        <v>2.808445652084083</v>
      </c>
      <c r="BR10" s="333">
        <v>2.5232282598974809</v>
      </c>
      <c r="BS10" s="333">
        <v>2.1884221069281189</v>
      </c>
      <c r="BT10" s="333">
        <v>2.4736325877306817</v>
      </c>
      <c r="BU10" s="333">
        <v>3.0673132379553034</v>
      </c>
      <c r="BV10" s="333">
        <v>3.438425400802263</v>
      </c>
      <c r="BW10" s="333">
        <v>3.5875610576552077</v>
      </c>
      <c r="BX10" s="333">
        <v>3.4008662313795361</v>
      </c>
      <c r="BY10" s="333">
        <v>2.4461041758659601</v>
      </c>
      <c r="BZ10" s="333">
        <v>1.9501588185235528</v>
      </c>
      <c r="CA10" s="333">
        <v>1.7881650767256263</v>
      </c>
      <c r="CB10" s="333">
        <v>2.2214978885056098</v>
      </c>
      <c r="CC10" s="333">
        <v>2.5304571109648557</v>
      </c>
      <c r="CD10" s="333">
        <v>1.9344626694054017</v>
      </c>
      <c r="CE10" s="333">
        <v>1.4241851017528937</v>
      </c>
      <c r="CF10" s="333">
        <v>1.3157752367997988</v>
      </c>
      <c r="CG10" s="333">
        <v>1.9964660359830264</v>
      </c>
      <c r="CH10" s="333">
        <v>2.4693096211064742</v>
      </c>
      <c r="CI10" s="333">
        <v>2.363909447780733</v>
      </c>
      <c r="CJ10" s="333">
        <v>2.407976209554394</v>
      </c>
      <c r="CK10" s="333">
        <v>1.6237099983846399</v>
      </c>
      <c r="CL10" s="333">
        <v>1.6288126315833691</v>
      </c>
      <c r="CM10" s="333">
        <v>2.2352269278890926</v>
      </c>
      <c r="CN10" s="333">
        <v>2.100780555984715</v>
      </c>
      <c r="CO10" s="333">
        <v>1.4943728383408907</v>
      </c>
      <c r="CP10" s="333">
        <v>2.354326699670378</v>
      </c>
      <c r="CQ10" s="333">
        <v>2.4872411573280409</v>
      </c>
      <c r="CR10" s="333">
        <v>2.4559307948068039</v>
      </c>
      <c r="CS10" s="333">
        <v>1.5831252334008108</v>
      </c>
      <c r="CT10" s="333">
        <v>1.2953716783111382</v>
      </c>
      <c r="CU10" s="333">
        <v>1.0527592748841175</v>
      </c>
      <c r="CV10" s="333">
        <v>2.0706823810093322</v>
      </c>
      <c r="CW10" s="333">
        <v>2.1821930546909787</v>
      </c>
      <c r="CX10" s="333">
        <v>1.7020175951691283</v>
      </c>
      <c r="CY10" s="333">
        <v>1.6130038823582913</v>
      </c>
      <c r="CZ10" s="333">
        <v>1.6984422342294461</v>
      </c>
      <c r="DA10" s="333">
        <v>1.5464547501410444</v>
      </c>
      <c r="DB10" s="333">
        <v>1.2553695271593737</v>
      </c>
      <c r="DC10" s="333">
        <v>0.98038706270254861</v>
      </c>
      <c r="DD10" s="333">
        <v>1.0819198864624273</v>
      </c>
      <c r="DE10" s="333">
        <v>1.6233383145401172</v>
      </c>
      <c r="DF10" s="333">
        <v>1.6605984026001357</v>
      </c>
      <c r="DG10" s="333">
        <v>1.3466402729723863</v>
      </c>
      <c r="DH10" s="333">
        <v>0.90601732610004082</v>
      </c>
      <c r="DI10" s="333">
        <v>0.85495145151700491</v>
      </c>
      <c r="DJ10" s="333">
        <v>0.82381276952283711</v>
      </c>
      <c r="DK10" s="333">
        <v>1.5311853307014214</v>
      </c>
      <c r="DL10" s="333">
        <v>1.193042943739796</v>
      </c>
      <c r="DM10" s="333">
        <v>1.2135929937005021</v>
      </c>
      <c r="DN10" s="333">
        <v>0.98357271756562847</v>
      </c>
      <c r="DO10" s="333">
        <v>0.76744230336314012</v>
      </c>
      <c r="DP10" s="333">
        <v>0.87588981853301473</v>
      </c>
      <c r="DQ10" s="333">
        <v>0.96158116506954816</v>
      </c>
      <c r="DR10" s="333">
        <v>0.91110696444657746</v>
      </c>
      <c r="DS10" s="333">
        <v>0.82086249303429693</v>
      </c>
      <c r="DT10" s="333">
        <v>0.92044523619554908</v>
      </c>
      <c r="DU10" s="333">
        <v>0.92958723837198109</v>
      </c>
      <c r="DV10" s="333">
        <v>0.92621490850236221</v>
      </c>
      <c r="DW10" s="333">
        <v>1.0648123711741608</v>
      </c>
      <c r="DX10" s="333">
        <v>1.2573579186432382</v>
      </c>
      <c r="DY10" s="333">
        <v>1.2719313564281989</v>
      </c>
      <c r="DZ10" s="333">
        <v>1.1542517980221643</v>
      </c>
      <c r="EA10" s="333">
        <v>1.0059072309653367</v>
      </c>
      <c r="EB10" s="333">
        <v>1.0017707703557668</v>
      </c>
      <c r="EC10" s="333">
        <v>0.9652106704198109</v>
      </c>
      <c r="ED10" s="333">
        <v>0.76946808633524988</v>
      </c>
      <c r="EE10" s="333">
        <v>1.0468519522932371</v>
      </c>
      <c r="EF10" s="333">
        <v>0.88785335341137217</v>
      </c>
      <c r="EG10" s="333">
        <v>0.79361793684365989</v>
      </c>
      <c r="EH10" s="333">
        <v>0.95434587686439376</v>
      </c>
      <c r="EI10" s="333">
        <v>0.8849616209289064</v>
      </c>
      <c r="EJ10" s="333">
        <v>0.70656132103145364</v>
      </c>
      <c r="EK10" s="333">
        <v>0.72527779625558608</v>
      </c>
      <c r="EL10" s="333">
        <v>1.0670268940195211</v>
      </c>
      <c r="EM10" s="333">
        <v>1.284567791219031</v>
      </c>
      <c r="EN10" s="333">
        <v>1.1980155914158879</v>
      </c>
      <c r="EO10" s="333">
        <v>0.95173516951473025</v>
      </c>
      <c r="EP10" s="333">
        <v>0.91329941796787839</v>
      </c>
      <c r="EQ10" s="333">
        <v>0.70098881723178985</v>
      </c>
      <c r="ER10" s="333">
        <v>0.74054736090130624</v>
      </c>
      <c r="ES10" s="333">
        <v>0.69859588839045661</v>
      </c>
      <c r="ET10" s="333">
        <v>0.68338970660391474</v>
      </c>
      <c r="EU10" s="333">
        <v>0.69726043713844887</v>
      </c>
      <c r="EV10" s="333">
        <v>0.70254912889966492</v>
      </c>
      <c r="EW10" s="333">
        <v>0.70675266767819112</v>
      </c>
      <c r="EX10" s="333">
        <v>0.70336639946528812</v>
      </c>
      <c r="EY10" s="333">
        <v>0.64457659719438354</v>
      </c>
      <c r="EZ10" s="333">
        <v>0.65767708231495114</v>
      </c>
      <c r="FA10" s="333">
        <v>0.70637770270376155</v>
      </c>
      <c r="FB10" s="333">
        <v>0.72512544144220514</v>
      </c>
      <c r="FC10" s="333">
        <v>0.84489683765736623</v>
      </c>
      <c r="FD10" s="333">
        <v>0.77817248882916579</v>
      </c>
      <c r="FE10" s="333">
        <v>0.66903465636016612</v>
      </c>
      <c r="FF10" s="333">
        <v>0.66928033960125521</v>
      </c>
      <c r="FG10" s="333">
        <v>0.72531146466166818</v>
      </c>
      <c r="FH10" s="333">
        <v>0.76401579951519505</v>
      </c>
      <c r="FI10" s="333">
        <v>0.7610768153421128</v>
      </c>
      <c r="FJ10" s="333">
        <v>0.77463554679320101</v>
      </c>
      <c r="FK10" s="333">
        <v>0.81071003220531102</v>
      </c>
      <c r="FL10" s="333">
        <v>0.71338673568906497</v>
      </c>
      <c r="FM10" s="333">
        <v>0.66567900836894289</v>
      </c>
      <c r="FN10" s="333">
        <v>0.75773792355805281</v>
      </c>
      <c r="FO10" s="333">
        <v>0.76509174754027598</v>
      </c>
      <c r="FP10" s="333">
        <v>0.73038588650696235</v>
      </c>
      <c r="FQ10" s="333">
        <v>0.75254110230837346</v>
      </c>
      <c r="FR10" s="333">
        <v>0.74568835986942994</v>
      </c>
      <c r="FS10" s="333">
        <v>0.63992893143060625</v>
      </c>
      <c r="FT10" s="333">
        <v>0.58716734319110453</v>
      </c>
      <c r="FU10" s="333">
        <v>0.82609526191976546</v>
      </c>
      <c r="FV10" s="333">
        <v>0.68916079512718287</v>
      </c>
      <c r="FW10" s="333">
        <v>0.75435370889883557</v>
      </c>
      <c r="FX10" s="333">
        <v>0.78764976864318914</v>
      </c>
      <c r="FY10" s="333">
        <v>0.78525175377341028</v>
      </c>
      <c r="FZ10" s="333">
        <v>0.66698712299122787</v>
      </c>
      <c r="GA10" s="333">
        <v>0.67361578152450641</v>
      </c>
      <c r="GB10" s="333">
        <v>0.75052056723759342</v>
      </c>
      <c r="GC10" s="333">
        <v>0.84487101743988668</v>
      </c>
      <c r="GD10" s="333">
        <v>0.7771174765574419</v>
      </c>
      <c r="GE10" s="333">
        <v>0.88873756089737643</v>
      </c>
      <c r="GF10" s="333">
        <v>0.9342514997899779</v>
      </c>
      <c r="GG10" s="333">
        <v>0.98201138428698176</v>
      </c>
      <c r="GH10" s="333">
        <v>0.84614656140536548</v>
      </c>
      <c r="GI10" s="333">
        <v>0.66180659046240742</v>
      </c>
      <c r="GJ10" s="333">
        <v>0.86500104308169179</v>
      </c>
      <c r="GK10" s="333">
        <v>0.92248174742553124</v>
      </c>
      <c r="GL10" s="333">
        <v>0.92873174947640447</v>
      </c>
      <c r="GM10" s="333">
        <v>0.85520375075786226</v>
      </c>
      <c r="GN10" s="333">
        <v>1.0112701375995643</v>
      </c>
      <c r="GO10" s="333">
        <v>0.91037111068375232</v>
      </c>
      <c r="GP10" s="333">
        <v>0.85431456225975122</v>
      </c>
      <c r="GQ10" s="333">
        <v>0.83885548937528998</v>
      </c>
      <c r="GR10" s="333">
        <v>0.878156040963604</v>
      </c>
      <c r="GS10" s="333">
        <v>0.94000203114306624</v>
      </c>
      <c r="GT10" s="333">
        <v>0.91879781025946261</v>
      </c>
      <c r="GU10" s="333">
        <v>0.84748907175818367</v>
      </c>
      <c r="GV10" s="333">
        <v>0.84625905716009153</v>
      </c>
      <c r="GW10" s="333">
        <v>0.87113098329994898</v>
      </c>
      <c r="GX10" s="333">
        <v>0.85218259051544576</v>
      </c>
      <c r="GY10" s="333">
        <v>1.0163761328089203</v>
      </c>
      <c r="GZ10" s="333">
        <v>1.0012636612485368</v>
      </c>
      <c r="HA10" s="333">
        <v>0.86054795427428021</v>
      </c>
      <c r="HB10" s="333">
        <v>1.0994677935378236</v>
      </c>
      <c r="HC10" s="333">
        <v>1.1973114118010737</v>
      </c>
      <c r="HD10" s="333">
        <v>1.0550118425468844</v>
      </c>
      <c r="HE10" s="333">
        <v>0.95431347809866318</v>
      </c>
      <c r="HF10" s="333">
        <v>0.86280670870810061</v>
      </c>
      <c r="HG10" s="333">
        <v>0.90427398372338175</v>
      </c>
      <c r="HH10" s="333">
        <v>0.88913574717266852</v>
      </c>
      <c r="HI10" s="333">
        <v>0.82818209714984992</v>
      </c>
      <c r="HJ10" s="333">
        <v>0.80598427538081741</v>
      </c>
      <c r="HK10" s="333">
        <v>0.9279300176043539</v>
      </c>
      <c r="HL10" s="333">
        <v>1.0177487920241861</v>
      </c>
      <c r="HM10" s="333">
        <v>1.0392044509055907</v>
      </c>
      <c r="HN10" s="333">
        <v>1.022078566791796</v>
      </c>
      <c r="HO10" s="333">
        <v>0.98514493735971553</v>
      </c>
      <c r="HP10" s="333">
        <v>0.96707662982604603</v>
      </c>
      <c r="HQ10" s="333">
        <v>0.89697025311165279</v>
      </c>
      <c r="HR10" s="333">
        <v>0.97236157855210892</v>
      </c>
      <c r="HS10" s="333">
        <v>0.9080365298541565</v>
      </c>
      <c r="HT10" s="333">
        <v>0.91420811251315681</v>
      </c>
      <c r="HU10" s="333">
        <v>1.0093347243376731</v>
      </c>
      <c r="HV10" s="333">
        <v>0.86230855959056496</v>
      </c>
      <c r="HW10" s="333">
        <v>0.86824485326325185</v>
      </c>
      <c r="HX10" s="333">
        <v>0.82450134923822405</v>
      </c>
      <c r="HY10" s="333">
        <v>0.88000806659016417</v>
      </c>
      <c r="HZ10" s="333">
        <v>0.96573301996533989</v>
      </c>
      <c r="IA10" s="333">
        <v>0.86201741535104603</v>
      </c>
      <c r="IB10" s="333">
        <v>0.92792343091218532</v>
      </c>
      <c r="IC10" s="333">
        <v>0.90270837682980898</v>
      </c>
      <c r="ID10" s="333">
        <v>0.83660415070837779</v>
      </c>
      <c r="IE10" s="333">
        <v>0.92753292730265935</v>
      </c>
      <c r="IF10" s="333">
        <v>0.9947286265359998</v>
      </c>
      <c r="IG10" s="333">
        <v>1.0617706461019594</v>
      </c>
      <c r="IH10" s="333">
        <v>1.0278129814371189</v>
      </c>
      <c r="II10" s="333">
        <v>1.0844568271245223</v>
      </c>
      <c r="IJ10" s="333">
        <v>0.92696375825402277</v>
      </c>
      <c r="IK10" s="333">
        <v>0.73898913479036676</v>
      </c>
      <c r="IL10" s="333">
        <v>0.70080510235545523</v>
      </c>
      <c r="IM10" s="333">
        <v>0.72458576011472675</v>
      </c>
      <c r="IN10" s="333">
        <v>0.64815187667398222</v>
      </c>
      <c r="IO10" s="333">
        <v>0.76356557629597566</v>
      </c>
      <c r="IP10" s="333">
        <v>0.82616336041874661</v>
      </c>
      <c r="IQ10" s="333">
        <v>0.76263473740169507</v>
      </c>
      <c r="IR10" s="333">
        <v>0.79563554820842508</v>
      </c>
      <c r="IS10" s="333">
        <v>0.72356351522922846</v>
      </c>
      <c r="IT10" s="333">
        <v>0.73958749672553148</v>
      </c>
      <c r="IU10" s="333">
        <v>0.80124864957157471</v>
      </c>
      <c r="IV10" s="333">
        <v>0.85800130109429185</v>
      </c>
      <c r="IW10" s="333">
        <v>0.82099958779978399</v>
      </c>
      <c r="IX10" s="333">
        <v>0.68126595433449844</v>
      </c>
      <c r="IY10" s="333">
        <v>0.5808200808927686</v>
      </c>
      <c r="IZ10" s="333">
        <v>0.55368046916578006</v>
      </c>
      <c r="JA10" s="333">
        <v>0.76350131340773131</v>
      </c>
      <c r="JB10" s="333">
        <v>0.67703043072273195</v>
      </c>
      <c r="JC10" s="333">
        <v>0.75668303862155217</v>
      </c>
      <c r="JD10" s="333">
        <v>0.82362612955184011</v>
      </c>
      <c r="JE10" s="333">
        <v>0.66113399133593109</v>
      </c>
      <c r="JF10" s="333">
        <v>0.57571662740170415</v>
      </c>
      <c r="JG10" s="333">
        <v>0.58282900317662789</v>
      </c>
      <c r="JH10" s="333">
        <v>0.74792934511885745</v>
      </c>
      <c r="JI10" s="333">
        <v>0.6981666389361707</v>
      </c>
      <c r="JJ10" s="333">
        <v>0.69269427173822884</v>
      </c>
      <c r="JK10" s="333">
        <v>0.72865328311486799</v>
      </c>
      <c r="JL10" s="333">
        <v>0.70346847422425918</v>
      </c>
      <c r="JM10" s="333">
        <v>0.57446343169379477</v>
      </c>
      <c r="JN10" s="333">
        <v>0.58073495438499378</v>
      </c>
      <c r="JO10" s="333">
        <v>0.7484353702111648</v>
      </c>
      <c r="JP10" s="333">
        <v>0.77593593823147644</v>
      </c>
      <c r="JQ10" s="333">
        <v>0.70634311609379286</v>
      </c>
      <c r="JR10" s="333">
        <v>0.65710479610132799</v>
      </c>
      <c r="JS10" s="333">
        <v>0.74071725698910251</v>
      </c>
      <c r="JT10" s="333">
        <v>0.56220237892034342</v>
      </c>
      <c r="JU10" s="333">
        <v>0.67077390347393562</v>
      </c>
      <c r="JV10" s="333">
        <v>0.70219401113562641</v>
      </c>
      <c r="JW10" s="333">
        <v>0.70255988633688682</v>
      </c>
      <c r="JX10" s="333">
        <v>0.77822671152283263</v>
      </c>
      <c r="JY10" s="333">
        <v>0.69539256103691804</v>
      </c>
      <c r="JZ10" s="333">
        <v>0.73659313390830317</v>
      </c>
      <c r="KA10" s="333">
        <v>0.78795100508664195</v>
      </c>
      <c r="KB10" s="333">
        <v>0.70706573499011993</v>
      </c>
      <c r="KC10" s="333">
        <v>0.63605177032925997</v>
      </c>
      <c r="KD10" s="333">
        <v>0.67747374236476887</v>
      </c>
      <c r="KE10" s="333">
        <v>0.66411027187908245</v>
      </c>
      <c r="KF10" s="333">
        <v>0.78762665664853748</v>
      </c>
      <c r="KG10" s="333">
        <v>0.85853350961752795</v>
      </c>
      <c r="KH10" s="333">
        <v>0.71577463271146724</v>
      </c>
      <c r="KI10" s="333">
        <v>0.7690299834485026</v>
      </c>
      <c r="KJ10" s="333">
        <v>0.75788420965816117</v>
      </c>
      <c r="KK10" s="333">
        <v>0.8643450660281613</v>
      </c>
      <c r="KL10" s="333">
        <v>0.9721461660627998</v>
      </c>
      <c r="KM10" s="333">
        <v>0.87920764388062012</v>
      </c>
      <c r="KN10" s="333">
        <v>0.94042091341181266</v>
      </c>
      <c r="KO10" s="333">
        <v>1.0585163544115623</v>
      </c>
      <c r="KP10" s="333">
        <v>0.95904913223716126</v>
      </c>
      <c r="KQ10" s="333">
        <v>0.95025103477205364</v>
      </c>
      <c r="KR10" s="333">
        <v>0.91569121613714588</v>
      </c>
      <c r="KS10" s="333">
        <v>0.70997125340177325</v>
      </c>
      <c r="KT10" s="333">
        <v>0.99142810547098381</v>
      </c>
      <c r="KU10" s="333">
        <v>0.97163927386970805</v>
      </c>
      <c r="KV10" s="333">
        <v>0.74568204168703267</v>
      </c>
      <c r="KW10" s="333">
        <v>0.69235454229986193</v>
      </c>
      <c r="KX10" s="333">
        <v>0.78091995148817983</v>
      </c>
      <c r="KY10" s="333">
        <v>0.78644376229724389</v>
      </c>
      <c r="KZ10" s="333">
        <v>0.7557762758972032</v>
      </c>
      <c r="LA10" s="333">
        <v>0.76700998449568869</v>
      </c>
      <c r="LB10" s="333">
        <v>0.80365853322974112</v>
      </c>
      <c r="LC10" s="333">
        <v>1.2492641033609593</v>
      </c>
      <c r="LD10" s="333">
        <v>1.4720189920773867</v>
      </c>
      <c r="LE10" s="333">
        <v>1.6321285067917131</v>
      </c>
      <c r="LF10" s="333">
        <v>1.0458938117232701</v>
      </c>
      <c r="LG10" s="333">
        <v>1.3335551159240613</v>
      </c>
      <c r="LH10" s="333">
        <v>1.4523185202026323</v>
      </c>
      <c r="LI10" s="333">
        <v>1.7837847212619451</v>
      </c>
      <c r="LJ10" s="333">
        <v>2.2147976013037951</v>
      </c>
      <c r="LK10" s="333">
        <v>1.9216220782081013</v>
      </c>
      <c r="LL10" s="333">
        <v>1.507618312988922</v>
      </c>
      <c r="LM10" s="333">
        <v>0.97146955071910956</v>
      </c>
      <c r="LN10" s="333">
        <v>2.7011668534241919</v>
      </c>
      <c r="LO10" s="333">
        <v>2.5993634590576362</v>
      </c>
      <c r="LP10" s="333">
        <v>1.7793335671415276</v>
      </c>
      <c r="LQ10" s="333">
        <v>1.84312096968074</v>
      </c>
      <c r="LR10" s="333">
        <v>1.9515738392378277</v>
      </c>
      <c r="LS10" s="333">
        <v>1.707291388092953</v>
      </c>
      <c r="LT10" s="333">
        <v>1.5289254804140453</v>
      </c>
      <c r="LU10" s="333">
        <v>1.5484075513401243</v>
      </c>
      <c r="LV10" s="333">
        <v>1.9060007581916072</v>
      </c>
      <c r="LW10" s="333">
        <v>1.3852936248918262</v>
      </c>
      <c r="LX10" s="333">
        <v>1.8602009330917704</v>
      </c>
      <c r="LY10" s="333">
        <v>1.2299492052741989</v>
      </c>
      <c r="LZ10" s="333">
        <v>1.8597110251994105</v>
      </c>
      <c r="MA10" s="333">
        <v>1.8053570244375687</v>
      </c>
      <c r="MB10" s="333">
        <v>1.3658315076922705</v>
      </c>
      <c r="MC10" s="333">
        <v>1.1769313535730861</v>
      </c>
      <c r="MD10" s="333">
        <v>1.8806943852565303</v>
      </c>
      <c r="ME10" s="333">
        <v>2.0178025487707276</v>
      </c>
      <c r="MF10" s="333">
        <v>2.1507393579027219</v>
      </c>
      <c r="MG10" s="333">
        <v>1.8538349242246781</v>
      </c>
      <c r="MH10" s="333">
        <v>2.5196607231503871</v>
      </c>
      <c r="MI10" s="333">
        <v>2.3293450074155215</v>
      </c>
      <c r="MJ10" s="333">
        <v>2.0623585350137517</v>
      </c>
      <c r="MK10" s="333">
        <v>2.0775209087423794</v>
      </c>
      <c r="ML10" s="333">
        <v>1.9729226597915952</v>
      </c>
      <c r="MM10" s="333">
        <v>2.6010127998797454</v>
      </c>
      <c r="MN10" s="333">
        <v>1.674479785380514</v>
      </c>
      <c r="MO10" s="333">
        <v>1.1908374320238422</v>
      </c>
      <c r="MP10" s="333">
        <v>1.9949049571965751</v>
      </c>
      <c r="MQ10" s="333">
        <v>2.5314990549999239</v>
      </c>
      <c r="MR10" s="333">
        <v>2.2328451730309151</v>
      </c>
      <c r="MS10" s="333">
        <v>1.1097911198146493</v>
      </c>
      <c r="MT10" s="333">
        <v>1.3485137897501027</v>
      </c>
      <c r="MU10" s="333">
        <v>2.1393451255184655</v>
      </c>
      <c r="MV10" s="333">
        <v>2.1675729899922542</v>
      </c>
      <c r="MW10" s="333">
        <v>2.4210419543927681</v>
      </c>
      <c r="MX10" s="333">
        <v>3.4157833491360128</v>
      </c>
      <c r="MY10" s="333">
        <v>3.0275758880396872</v>
      </c>
      <c r="MZ10" s="333">
        <v>2.8701648898425489</v>
      </c>
      <c r="NA10" s="333">
        <v>2.6603493278436221</v>
      </c>
      <c r="NB10" s="333">
        <v>2.0696086661993287</v>
      </c>
      <c r="NC10" s="333">
        <v>1.8769684777446831</v>
      </c>
      <c r="ND10" s="333">
        <v>2.3160569587384745</v>
      </c>
      <c r="NE10" s="333">
        <v>1.9447901085038173</v>
      </c>
      <c r="NF10" s="333">
        <v>1.5980229492374547</v>
      </c>
      <c r="NG10" s="333">
        <v>1.5589767727257997</v>
      </c>
      <c r="NH10" s="333">
        <v>1.9930994203602768</v>
      </c>
      <c r="NI10" s="333">
        <v>1.6035316703231679</v>
      </c>
      <c r="NJ10" s="333">
        <v>1.6926599117916796</v>
      </c>
    </row>
    <row r="11" spans="1:374" x14ac:dyDescent="0.25">
      <c r="A11" s="314">
        <v>43647</v>
      </c>
      <c r="B11" s="314">
        <v>43677</v>
      </c>
      <c r="D11" s="551" t="s">
        <v>99</v>
      </c>
      <c r="E11" s="336">
        <f t="shared" si="0"/>
        <v>985.28966806492758</v>
      </c>
      <c r="I11" s="322" t="s">
        <v>187</v>
      </c>
      <c r="J11" s="333">
        <v>1.1131275411367081</v>
      </c>
      <c r="K11" s="333">
        <v>2.0088756785252349</v>
      </c>
      <c r="L11" s="333">
        <v>1.7302469700261716</v>
      </c>
      <c r="M11" s="333">
        <v>2.3700787373708878</v>
      </c>
      <c r="N11" s="333">
        <v>1.4663859427101349</v>
      </c>
      <c r="O11" s="333">
        <v>1.6947642400437852</v>
      </c>
      <c r="P11" s="333">
        <v>2.7963648573007922</v>
      </c>
      <c r="Q11" s="333">
        <v>1.9955599293880752</v>
      </c>
      <c r="R11" s="333">
        <v>1.8415424057005501</v>
      </c>
      <c r="S11" s="333">
        <v>2.2495403907731344</v>
      </c>
      <c r="T11" s="333">
        <v>2.9013242139720501</v>
      </c>
      <c r="U11" s="333">
        <v>2.8846432618510156</v>
      </c>
      <c r="V11" s="333">
        <v>2.4346881921177475</v>
      </c>
      <c r="W11" s="333">
        <v>2.6484088664873404</v>
      </c>
      <c r="X11" s="333">
        <v>2.9647554867242345</v>
      </c>
      <c r="Y11" s="333">
        <v>2.7797409025568593</v>
      </c>
      <c r="Z11" s="333">
        <v>2.6239445056516382</v>
      </c>
      <c r="AA11" s="333">
        <v>2.4996167452635483</v>
      </c>
      <c r="AB11" s="333">
        <v>2.2561462943745081</v>
      </c>
      <c r="AC11" s="333">
        <v>1.8111200867501316</v>
      </c>
      <c r="AD11" s="333">
        <v>3.7462931099732177</v>
      </c>
      <c r="AE11" s="333">
        <v>3.6326725447869377</v>
      </c>
      <c r="AF11" s="333">
        <v>2.5502987840399745</v>
      </c>
      <c r="AG11" s="333">
        <v>1.5204694486541879</v>
      </c>
      <c r="AH11" s="333">
        <v>2.221028261503037</v>
      </c>
      <c r="AI11" s="333">
        <v>2.6390056711099095</v>
      </c>
      <c r="AJ11" s="333">
        <v>2.4205590479364409</v>
      </c>
      <c r="AK11" s="333">
        <v>2.523249328402235</v>
      </c>
      <c r="AL11" s="333">
        <v>2.8489205159615674</v>
      </c>
      <c r="AM11" s="333">
        <v>2.8127779668100623</v>
      </c>
      <c r="AN11" s="333">
        <v>4.2768719944210787</v>
      </c>
      <c r="AO11" s="333">
        <v>4.3983892136803044</v>
      </c>
      <c r="AP11" s="333">
        <v>4.0428999873678899</v>
      </c>
      <c r="AQ11" s="333">
        <v>2.7879240480069529</v>
      </c>
      <c r="AR11" s="333">
        <v>2.7480217417541559</v>
      </c>
      <c r="AS11" s="333">
        <v>2.3628570069966366</v>
      </c>
      <c r="AT11" s="333">
        <v>2.5011028429573745</v>
      </c>
      <c r="AU11" s="333">
        <v>2.1516998494843196</v>
      </c>
      <c r="AV11" s="333">
        <v>1.9506150351797389</v>
      </c>
      <c r="AW11" s="333">
        <v>2.9627486164811514</v>
      </c>
      <c r="AX11" s="333">
        <v>3.0976664361240953</v>
      </c>
      <c r="AY11" s="333">
        <v>2.6592596102892303</v>
      </c>
      <c r="AZ11" s="333">
        <v>3.1515507278553843</v>
      </c>
      <c r="BA11" s="333">
        <v>2.5767745024214106</v>
      </c>
      <c r="BB11" s="333">
        <v>2.6028783868371193</v>
      </c>
      <c r="BC11" s="333">
        <v>2.1007340448677301</v>
      </c>
      <c r="BD11" s="333">
        <v>2.0155686288860144</v>
      </c>
      <c r="BE11" s="333">
        <v>2.6051536614026718</v>
      </c>
      <c r="BF11" s="333">
        <v>2.4238990091201722</v>
      </c>
      <c r="BG11" s="333">
        <v>3.3064604511756608</v>
      </c>
      <c r="BH11" s="333">
        <v>2.9345491577859382</v>
      </c>
      <c r="BI11" s="333">
        <v>2.498599206877774</v>
      </c>
      <c r="BJ11" s="333">
        <v>2.3999245549053594</v>
      </c>
      <c r="BK11" s="333">
        <v>2.3392326559850685</v>
      </c>
      <c r="BL11" s="333">
        <v>1.8832333856130881</v>
      </c>
      <c r="BM11" s="333">
        <v>2.5321633696697674</v>
      </c>
      <c r="BN11" s="333">
        <v>3.1894037784524256</v>
      </c>
      <c r="BO11" s="333">
        <v>3.3017245715885002</v>
      </c>
      <c r="BP11" s="333">
        <v>2.8610409369538954</v>
      </c>
      <c r="BQ11" s="333">
        <v>3.0024855728179074</v>
      </c>
      <c r="BR11" s="333">
        <v>2.7635880601724168</v>
      </c>
      <c r="BS11" s="333">
        <v>2.3613250646089461</v>
      </c>
      <c r="BT11" s="333">
        <v>2.6006049293065554</v>
      </c>
      <c r="BU11" s="333">
        <v>3.2332048790522694</v>
      </c>
      <c r="BV11" s="333">
        <v>3.4201769242200744</v>
      </c>
      <c r="BW11" s="333">
        <v>3.5705869100947276</v>
      </c>
      <c r="BX11" s="333">
        <v>3.4286827696056621</v>
      </c>
      <c r="BY11" s="333">
        <v>2.5789145932133843</v>
      </c>
      <c r="BZ11" s="333">
        <v>2.0342590918994845</v>
      </c>
      <c r="CA11" s="333">
        <v>2.1060802954132614</v>
      </c>
      <c r="CB11" s="333">
        <v>2.4143626369556839</v>
      </c>
      <c r="CC11" s="333">
        <v>2.7603873276469475</v>
      </c>
      <c r="CD11" s="333">
        <v>2.1069358282926971</v>
      </c>
      <c r="CE11" s="333">
        <v>1.5782693448399963</v>
      </c>
      <c r="CF11" s="333">
        <v>1.3509303708780227</v>
      </c>
      <c r="CG11" s="333">
        <v>2.32228619740909</v>
      </c>
      <c r="CH11" s="333">
        <v>2.7738652750732937</v>
      </c>
      <c r="CI11" s="333">
        <v>2.5178128703265621</v>
      </c>
      <c r="CJ11" s="333">
        <v>2.5089952205041799</v>
      </c>
      <c r="CK11" s="333">
        <v>1.8748432006942664</v>
      </c>
      <c r="CL11" s="333">
        <v>1.8424884350791004</v>
      </c>
      <c r="CM11" s="333">
        <v>2.3703703709078208</v>
      </c>
      <c r="CN11" s="333">
        <v>2.3874536499144923</v>
      </c>
      <c r="CO11" s="333">
        <v>1.818202838920266</v>
      </c>
      <c r="CP11" s="333">
        <v>2.3979595767647206</v>
      </c>
      <c r="CQ11" s="333">
        <v>2.6099766235323392</v>
      </c>
      <c r="CR11" s="333">
        <v>2.5839314574712295</v>
      </c>
      <c r="CS11" s="333">
        <v>1.7284900148341402</v>
      </c>
      <c r="CT11" s="333">
        <v>1.4874716870513467</v>
      </c>
      <c r="CU11" s="333">
        <v>1.1233767254084741</v>
      </c>
      <c r="CV11" s="333">
        <v>2.2891736162994625</v>
      </c>
      <c r="CW11" s="333">
        <v>2.2986571492736578</v>
      </c>
      <c r="CX11" s="333">
        <v>1.9340956433492185</v>
      </c>
      <c r="CY11" s="333">
        <v>1.7578013752949977</v>
      </c>
      <c r="CZ11" s="333">
        <v>1.9455516906541568</v>
      </c>
      <c r="DA11" s="333">
        <v>1.5984374464213893</v>
      </c>
      <c r="DB11" s="333">
        <v>1.3687302342690628</v>
      </c>
      <c r="DC11" s="333">
        <v>1.1864819881541397</v>
      </c>
      <c r="DD11" s="333">
        <v>1.2697102498587129</v>
      </c>
      <c r="DE11" s="333">
        <v>1.6029111652446231</v>
      </c>
      <c r="DF11" s="333">
        <v>1.7324010048956677</v>
      </c>
      <c r="DG11" s="333">
        <v>1.6097799245166011</v>
      </c>
      <c r="DH11" s="333">
        <v>1.0410234734077521</v>
      </c>
      <c r="DI11" s="333">
        <v>0.93524008720692819</v>
      </c>
      <c r="DJ11" s="333">
        <v>1.0000053507222106</v>
      </c>
      <c r="DK11" s="333">
        <v>1.6935237278340651</v>
      </c>
      <c r="DL11" s="333">
        <v>1.3600074739279788</v>
      </c>
      <c r="DM11" s="333">
        <v>1.335375032156713</v>
      </c>
      <c r="DN11" s="333">
        <v>1.1221548776758836</v>
      </c>
      <c r="DO11" s="333">
        <v>0.92561946406969731</v>
      </c>
      <c r="DP11" s="333">
        <v>1.0389277743618548</v>
      </c>
      <c r="DQ11" s="333">
        <v>1.149482064281887</v>
      </c>
      <c r="DR11" s="333">
        <v>1.1310947531037252</v>
      </c>
      <c r="DS11" s="333">
        <v>0.98328720109912571</v>
      </c>
      <c r="DT11" s="333">
        <v>1.0439413269845748</v>
      </c>
      <c r="DU11" s="333">
        <v>1.04257954531993</v>
      </c>
      <c r="DV11" s="333">
        <v>1.0942443006462024</v>
      </c>
      <c r="DW11" s="333">
        <v>1.2848530700118508</v>
      </c>
      <c r="DX11" s="333">
        <v>1.4821607633467431</v>
      </c>
      <c r="DY11" s="333">
        <v>1.423981602494266</v>
      </c>
      <c r="DZ11" s="333">
        <v>1.2846239377925643</v>
      </c>
      <c r="EA11" s="333">
        <v>1.1986044533573379</v>
      </c>
      <c r="EB11" s="333">
        <v>1.0855548375126547</v>
      </c>
      <c r="EC11" s="333">
        <v>1.0921773639661188</v>
      </c>
      <c r="ED11" s="333">
        <v>0.92987771264977281</v>
      </c>
      <c r="EE11" s="333">
        <v>1.1544493532214464</v>
      </c>
      <c r="EF11" s="333">
        <v>1.0509342185002524</v>
      </c>
      <c r="EG11" s="333">
        <v>0.92935214805474398</v>
      </c>
      <c r="EH11" s="333">
        <v>1.0074564151125549</v>
      </c>
      <c r="EI11" s="333">
        <v>1.0192589567939516</v>
      </c>
      <c r="EJ11" s="333">
        <v>0.86251508984145808</v>
      </c>
      <c r="EK11" s="333">
        <v>0.95179711545030787</v>
      </c>
      <c r="EL11" s="333">
        <v>1.2533472633684559</v>
      </c>
      <c r="EM11" s="333">
        <v>1.3830814182752964</v>
      </c>
      <c r="EN11" s="333">
        <v>1.227092476967534</v>
      </c>
      <c r="EO11" s="333">
        <v>0.99847430282618066</v>
      </c>
      <c r="EP11" s="333">
        <v>0.8706089307651611</v>
      </c>
      <c r="EQ11" s="333">
        <v>0.84898229577853057</v>
      </c>
      <c r="ER11" s="333">
        <v>0.77965227241112611</v>
      </c>
      <c r="ES11" s="333">
        <v>0.81977007827998194</v>
      </c>
      <c r="ET11" s="333">
        <v>0.84175853585494143</v>
      </c>
      <c r="EU11" s="333">
        <v>0.85807788031495136</v>
      </c>
      <c r="EV11" s="333">
        <v>0.84244218976181884</v>
      </c>
      <c r="EW11" s="333">
        <v>0.8496205282948226</v>
      </c>
      <c r="EX11" s="333">
        <v>0.96408162374061823</v>
      </c>
      <c r="EY11" s="333">
        <v>0.79159897125301637</v>
      </c>
      <c r="EZ11" s="333">
        <v>0.86837364307981468</v>
      </c>
      <c r="FA11" s="333">
        <v>0.86141886682702173</v>
      </c>
      <c r="FB11" s="333">
        <v>0.89157782360673243</v>
      </c>
      <c r="FC11" s="333">
        <v>0.93234674015417263</v>
      </c>
      <c r="FD11" s="333">
        <v>0.91365727187322621</v>
      </c>
      <c r="FE11" s="333">
        <v>0.91102937107424187</v>
      </c>
      <c r="FF11" s="333">
        <v>0.81401756106302048</v>
      </c>
      <c r="FG11" s="333">
        <v>0.89501715721188946</v>
      </c>
      <c r="FH11" s="333">
        <v>0.94682264551211381</v>
      </c>
      <c r="FI11" s="333">
        <v>0.83481223001731442</v>
      </c>
      <c r="FJ11" s="333">
        <v>0.82820994989726981</v>
      </c>
      <c r="FK11" s="333">
        <v>0.9209016711580702</v>
      </c>
      <c r="FL11" s="333">
        <v>0.84169482649302363</v>
      </c>
      <c r="FM11" s="333">
        <v>0.85952184463804493</v>
      </c>
      <c r="FN11" s="333">
        <v>0.82844492055376384</v>
      </c>
      <c r="FO11" s="333">
        <v>0.85549020384982299</v>
      </c>
      <c r="FP11" s="333">
        <v>0.83853558967635922</v>
      </c>
      <c r="FQ11" s="333">
        <v>0.76684286288290593</v>
      </c>
      <c r="FR11" s="333">
        <v>0.86546198385594753</v>
      </c>
      <c r="FS11" s="333">
        <v>0.82781745299980847</v>
      </c>
      <c r="FT11" s="333">
        <v>0.78962974906082817</v>
      </c>
      <c r="FU11" s="333">
        <v>0.97650938557934563</v>
      </c>
      <c r="FV11" s="333">
        <v>0.8076033294179128</v>
      </c>
      <c r="FW11" s="333">
        <v>0.94364299956059616</v>
      </c>
      <c r="FX11" s="333">
        <v>0.94035493205768317</v>
      </c>
      <c r="FY11" s="333">
        <v>0.86094463378184283</v>
      </c>
      <c r="FZ11" s="333">
        <v>0.86043750434192356</v>
      </c>
      <c r="GA11" s="333">
        <v>0.84725981269542949</v>
      </c>
      <c r="GB11" s="333">
        <v>0.95341111269935774</v>
      </c>
      <c r="GC11" s="333">
        <v>0.95477092068940628</v>
      </c>
      <c r="GD11" s="333">
        <v>1.1082312799918299</v>
      </c>
      <c r="GE11" s="333">
        <v>1.0125724376568299</v>
      </c>
      <c r="GF11" s="333">
        <v>1.1453684536173772</v>
      </c>
      <c r="GG11" s="333">
        <v>1.1426283785892257</v>
      </c>
      <c r="GH11" s="333">
        <v>1.1083596766346573</v>
      </c>
      <c r="GI11" s="333">
        <v>0.9488130193007811</v>
      </c>
      <c r="GJ11" s="333">
        <v>1.1757410891467019</v>
      </c>
      <c r="GK11" s="333">
        <v>1.0899624674050121</v>
      </c>
      <c r="GL11" s="333">
        <v>1.0581101549692564</v>
      </c>
      <c r="GM11" s="333">
        <v>1.0764241567624284</v>
      </c>
      <c r="GN11" s="333">
        <v>1.1316816660786839</v>
      </c>
      <c r="GO11" s="333">
        <v>1.0970700096942023</v>
      </c>
      <c r="GP11" s="333">
        <v>1.1106349055532743</v>
      </c>
      <c r="GQ11" s="333">
        <v>1.0945584063925593</v>
      </c>
      <c r="GR11" s="333">
        <v>0.97697308304364094</v>
      </c>
      <c r="GS11" s="333">
        <v>1.0465134067261781</v>
      </c>
      <c r="GT11" s="333">
        <v>1.1532594498011748</v>
      </c>
      <c r="GU11" s="333">
        <v>1.0737289944327968</v>
      </c>
      <c r="GV11" s="333">
        <v>1.0315596135878007</v>
      </c>
      <c r="GW11" s="333">
        <v>1.1154827507643112</v>
      </c>
      <c r="GX11" s="333">
        <v>1.1033585326419235</v>
      </c>
      <c r="GY11" s="333">
        <v>1.2833656508408029</v>
      </c>
      <c r="GZ11" s="333">
        <v>1.1427319468783517</v>
      </c>
      <c r="HA11" s="333">
        <v>1.0732778685930773</v>
      </c>
      <c r="HB11" s="333">
        <v>1.288912196593482</v>
      </c>
      <c r="HC11" s="333">
        <v>1.4252585157284317</v>
      </c>
      <c r="HD11" s="333">
        <v>1.4284115833753621</v>
      </c>
      <c r="HE11" s="333">
        <v>1.0603987933589598</v>
      </c>
      <c r="HF11" s="333">
        <v>1.1725545348228799</v>
      </c>
      <c r="HG11" s="333">
        <v>1.0769341432276762</v>
      </c>
      <c r="HH11" s="333">
        <v>1.1547111266877608</v>
      </c>
      <c r="HI11" s="333">
        <v>0.99037619949984923</v>
      </c>
      <c r="HJ11" s="333">
        <v>1.1104378321887294</v>
      </c>
      <c r="HK11" s="333">
        <v>1.1382809239417055</v>
      </c>
      <c r="HL11" s="333">
        <v>1.157228878280822</v>
      </c>
      <c r="HM11" s="333">
        <v>1.2984415639258062</v>
      </c>
      <c r="HN11" s="333">
        <v>1.2645145546391547</v>
      </c>
      <c r="HO11" s="333">
        <v>1.2741021972566196</v>
      </c>
      <c r="HP11" s="333">
        <v>1.117165362545967</v>
      </c>
      <c r="HQ11" s="333">
        <v>1.0930963085824803</v>
      </c>
      <c r="HR11" s="333">
        <v>1.1428905944700121</v>
      </c>
      <c r="HS11" s="333">
        <v>1.1242903981821015</v>
      </c>
      <c r="HT11" s="333">
        <v>1.0926569427434372</v>
      </c>
      <c r="HU11" s="333">
        <v>1.1432925978373047</v>
      </c>
      <c r="HV11" s="333">
        <v>1.1401862099272837</v>
      </c>
      <c r="HW11" s="333">
        <v>1.0455957785623138</v>
      </c>
      <c r="HX11" s="333">
        <v>0.97823736293383556</v>
      </c>
      <c r="HY11" s="333">
        <v>1.0771119095852117</v>
      </c>
      <c r="HZ11" s="333">
        <v>1.1233391144030371</v>
      </c>
      <c r="IA11" s="333">
        <v>1.1368917260884353</v>
      </c>
      <c r="IB11" s="333">
        <v>1.1155193936384877</v>
      </c>
      <c r="IC11" s="333">
        <v>1.0725309283516065</v>
      </c>
      <c r="ID11" s="333">
        <v>1.0531219161746819</v>
      </c>
      <c r="IE11" s="333">
        <v>1.0995900759142112</v>
      </c>
      <c r="IF11" s="333">
        <v>1.2432985640313883</v>
      </c>
      <c r="IG11" s="333">
        <v>1.245806172656249</v>
      </c>
      <c r="IH11" s="333">
        <v>1.2646839944766559</v>
      </c>
      <c r="II11" s="333">
        <v>1.3033518331252936</v>
      </c>
      <c r="IJ11" s="333">
        <v>1.0617418937384728</v>
      </c>
      <c r="IK11" s="333">
        <v>0.87218802939558016</v>
      </c>
      <c r="IL11" s="333">
        <v>0.8901519132903466</v>
      </c>
      <c r="IM11" s="333">
        <v>0.92627599728607524</v>
      </c>
      <c r="IN11" s="333">
        <v>0.88679860039779279</v>
      </c>
      <c r="IO11" s="333">
        <v>0.93588266793860708</v>
      </c>
      <c r="IP11" s="333">
        <v>0.93927626224556771</v>
      </c>
      <c r="IQ11" s="333">
        <v>1.0234775232045592</v>
      </c>
      <c r="IR11" s="333">
        <v>0.97209939678862223</v>
      </c>
      <c r="IS11" s="333">
        <v>0.99598266970863392</v>
      </c>
      <c r="IT11" s="333">
        <v>0.83086593300725697</v>
      </c>
      <c r="IU11" s="333">
        <v>0.87611582914848396</v>
      </c>
      <c r="IV11" s="333">
        <v>0.89441468226454379</v>
      </c>
      <c r="IW11" s="333">
        <v>0.86520842255643859</v>
      </c>
      <c r="IX11" s="333">
        <v>0.86400459014226749</v>
      </c>
      <c r="IY11" s="333">
        <v>0.79948131176735371</v>
      </c>
      <c r="IZ11" s="333">
        <v>0.75597012029212318</v>
      </c>
      <c r="JA11" s="333">
        <v>0.88024319391782846</v>
      </c>
      <c r="JB11" s="333">
        <v>0.824223786607993</v>
      </c>
      <c r="JC11" s="333">
        <v>0.90593963564154245</v>
      </c>
      <c r="JD11" s="333">
        <v>0.98763646007865136</v>
      </c>
      <c r="JE11" s="333">
        <v>0.80145732054786067</v>
      </c>
      <c r="JF11" s="333">
        <v>0.74890776346068222</v>
      </c>
      <c r="JG11" s="333">
        <v>0.71568409498964003</v>
      </c>
      <c r="JH11" s="333">
        <v>0.92025434368766101</v>
      </c>
      <c r="JI11" s="333">
        <v>0.77651447892224867</v>
      </c>
      <c r="JJ11" s="333">
        <v>0.82951535840168944</v>
      </c>
      <c r="JK11" s="333">
        <v>0.90173984375934435</v>
      </c>
      <c r="JL11" s="333">
        <v>0.99202181511986898</v>
      </c>
      <c r="JM11" s="333">
        <v>0.6743338302196521</v>
      </c>
      <c r="JN11" s="333">
        <v>0.78024805620000925</v>
      </c>
      <c r="JO11" s="333">
        <v>0.89471362116641584</v>
      </c>
      <c r="JP11" s="333">
        <v>0.86732029233575614</v>
      </c>
      <c r="JQ11" s="333">
        <v>0.83612354218264018</v>
      </c>
      <c r="JR11" s="333">
        <v>0.77065635501099217</v>
      </c>
      <c r="JS11" s="333">
        <v>0.82714319311163875</v>
      </c>
      <c r="JT11" s="333">
        <v>0.75381540095580724</v>
      </c>
      <c r="JU11" s="333">
        <v>0.78998686289617615</v>
      </c>
      <c r="JV11" s="333">
        <v>0.84966640093094048</v>
      </c>
      <c r="JW11" s="333">
        <v>0.75100355623860748</v>
      </c>
      <c r="JX11" s="333">
        <v>0.86211612493409651</v>
      </c>
      <c r="JY11" s="333">
        <v>0.79823371462897408</v>
      </c>
      <c r="JZ11" s="333">
        <v>0.85227903177312891</v>
      </c>
      <c r="KA11" s="333">
        <v>0.94532757499268671</v>
      </c>
      <c r="KB11" s="333">
        <v>0.7971219773084931</v>
      </c>
      <c r="KC11" s="333">
        <v>0.79187946289183764</v>
      </c>
      <c r="KD11" s="333">
        <v>0.77061102614365218</v>
      </c>
      <c r="KE11" s="333">
        <v>0.80841724025749506</v>
      </c>
      <c r="KF11" s="333">
        <v>0.93191742606742689</v>
      </c>
      <c r="KG11" s="333">
        <v>0.93735728121410644</v>
      </c>
      <c r="KH11" s="333">
        <v>0.92060574081204516</v>
      </c>
      <c r="KI11" s="333">
        <v>0.77686644282487805</v>
      </c>
      <c r="KJ11" s="333">
        <v>0.80099212740132797</v>
      </c>
      <c r="KK11" s="333">
        <v>1.1976054987179336</v>
      </c>
      <c r="KL11" s="333">
        <v>1.1517064244685491</v>
      </c>
      <c r="KM11" s="333">
        <v>1.0595846839244576</v>
      </c>
      <c r="KN11" s="333">
        <v>1.1282611217916063</v>
      </c>
      <c r="KO11" s="333">
        <v>1.2000609436237251</v>
      </c>
      <c r="KP11" s="333">
        <v>1.1913424595216813</v>
      </c>
      <c r="KQ11" s="333">
        <v>1.1194494992606836</v>
      </c>
      <c r="KR11" s="333">
        <v>0.95265065420122685</v>
      </c>
      <c r="KS11" s="333">
        <v>0.93670379152325134</v>
      </c>
      <c r="KT11" s="333">
        <v>1.2282670982947124</v>
      </c>
      <c r="KU11" s="333">
        <v>1.1144994501431638</v>
      </c>
      <c r="KV11" s="333">
        <v>0.95095021451891393</v>
      </c>
      <c r="KW11" s="333">
        <v>0.88089822881422852</v>
      </c>
      <c r="KX11" s="333">
        <v>1.0131868586997781</v>
      </c>
      <c r="KY11" s="333">
        <v>0.94203837756949982</v>
      </c>
      <c r="KZ11" s="333">
        <v>0.8788211563257472</v>
      </c>
      <c r="LA11" s="333">
        <v>0.86016914960424795</v>
      </c>
      <c r="LB11" s="333">
        <v>0.98228510820581905</v>
      </c>
      <c r="LC11" s="333">
        <v>1.4779380825060571</v>
      </c>
      <c r="LD11" s="333">
        <v>1.5086951806617894</v>
      </c>
      <c r="LE11" s="333">
        <v>1.7482422679400751</v>
      </c>
      <c r="LF11" s="333">
        <v>1.3230777398560627</v>
      </c>
      <c r="LG11" s="333">
        <v>1.4805478000369172</v>
      </c>
      <c r="LH11" s="333">
        <v>1.5107496102763855</v>
      </c>
      <c r="LI11" s="333">
        <v>1.9610606757540905</v>
      </c>
      <c r="LJ11" s="333">
        <v>2.5270974626809419</v>
      </c>
      <c r="LK11" s="333">
        <v>2.1426942916901965</v>
      </c>
      <c r="LL11" s="333">
        <v>1.7188461707143738</v>
      </c>
      <c r="LM11" s="333">
        <v>1.1773985118149459</v>
      </c>
      <c r="LN11" s="333">
        <v>2.8791701046375393</v>
      </c>
      <c r="LO11" s="333">
        <v>2.6533356227165315</v>
      </c>
      <c r="LP11" s="333">
        <v>2.0701858505945254</v>
      </c>
      <c r="LQ11" s="333">
        <v>2.1259701111902327</v>
      </c>
      <c r="LR11" s="333">
        <v>2.1896401569201047</v>
      </c>
      <c r="LS11" s="333">
        <v>1.9812574463487536</v>
      </c>
      <c r="LT11" s="333">
        <v>1.7717652532633748</v>
      </c>
      <c r="LU11" s="333">
        <v>1.7530399326239756</v>
      </c>
      <c r="LV11" s="333">
        <v>1.8684815525360887</v>
      </c>
      <c r="LW11" s="333">
        <v>1.5005590076553903</v>
      </c>
      <c r="LX11" s="333">
        <v>2.113551465563825</v>
      </c>
      <c r="LY11" s="333">
        <v>1.4395485193430164</v>
      </c>
      <c r="LZ11" s="333">
        <v>1.9793773868601476</v>
      </c>
      <c r="MA11" s="333">
        <v>2.0986167586574682</v>
      </c>
      <c r="MB11" s="333">
        <v>1.633636541830978</v>
      </c>
      <c r="MC11" s="333">
        <v>1.5562444163372813</v>
      </c>
      <c r="MD11" s="333">
        <v>1.9817583145739577</v>
      </c>
      <c r="ME11" s="333">
        <v>2.341096203748072</v>
      </c>
      <c r="MF11" s="333">
        <v>2.6132907866018975</v>
      </c>
      <c r="MG11" s="333">
        <v>2.3087246396004844</v>
      </c>
      <c r="MH11" s="333">
        <v>2.6628796963202839</v>
      </c>
      <c r="MI11" s="333">
        <v>2.6180503666338679</v>
      </c>
      <c r="MJ11" s="333">
        <v>2.33864523667545</v>
      </c>
      <c r="MK11" s="333">
        <v>2.3596602618904203</v>
      </c>
      <c r="ML11" s="333">
        <v>2.2267843088731913</v>
      </c>
      <c r="MM11" s="333">
        <v>2.9924699019505314</v>
      </c>
      <c r="MN11" s="333">
        <v>1.7481301610726561</v>
      </c>
      <c r="MO11" s="333">
        <v>1.3305526028229373</v>
      </c>
      <c r="MP11" s="333">
        <v>2.1495833071274686</v>
      </c>
      <c r="MQ11" s="333">
        <v>2.6821340164534861</v>
      </c>
      <c r="MR11" s="333">
        <v>2.4622743492621777</v>
      </c>
      <c r="MS11" s="333">
        <v>1.2597796650436559</v>
      </c>
      <c r="MT11" s="333">
        <v>1.6090938875295295</v>
      </c>
      <c r="MU11" s="333">
        <v>2.269435734569234</v>
      </c>
      <c r="MV11" s="333">
        <v>2.4474516719370776</v>
      </c>
      <c r="MW11" s="333">
        <v>2.5523638483832776</v>
      </c>
      <c r="MX11" s="333">
        <v>3.5124782445175975</v>
      </c>
      <c r="MY11" s="333">
        <v>3.2360418849540471</v>
      </c>
      <c r="MZ11" s="333">
        <v>3.0999096781048792</v>
      </c>
      <c r="NA11" s="333">
        <v>2.8683793613586905</v>
      </c>
      <c r="NB11" s="333">
        <v>2.5787133666221238</v>
      </c>
      <c r="NC11" s="333">
        <v>2.1863278766212764</v>
      </c>
      <c r="ND11" s="333">
        <v>2.4975591173130054</v>
      </c>
      <c r="NE11" s="333">
        <v>2.245706783360669</v>
      </c>
      <c r="NF11" s="333">
        <v>1.7021402423365177</v>
      </c>
      <c r="NG11" s="333">
        <v>1.7663498992097473</v>
      </c>
      <c r="NH11" s="333">
        <v>2.3212380324652861</v>
      </c>
      <c r="NI11" s="333">
        <v>1.864138394906252</v>
      </c>
      <c r="NJ11" s="333">
        <v>2.0070139732670151</v>
      </c>
    </row>
    <row r="12" spans="1:374" x14ac:dyDescent="0.25">
      <c r="A12" s="314">
        <v>43678</v>
      </c>
      <c r="B12" s="314">
        <v>43708</v>
      </c>
      <c r="D12" s="551" t="s">
        <v>84</v>
      </c>
      <c r="E12" s="336">
        <f t="shared" si="0"/>
        <v>937.02695866186605</v>
      </c>
      <c r="I12" s="322" t="s">
        <v>188</v>
      </c>
      <c r="J12" s="333">
        <v>1.2614642014210673</v>
      </c>
      <c r="K12" s="333">
        <v>2.0156282817449953</v>
      </c>
      <c r="L12" s="333">
        <v>1.9082612281524645</v>
      </c>
      <c r="M12" s="333">
        <v>2.2305120390730706</v>
      </c>
      <c r="N12" s="333">
        <v>1.6752335769838429</v>
      </c>
      <c r="O12" s="333">
        <v>1.8296439418600647</v>
      </c>
      <c r="P12" s="333">
        <v>2.5694466878802191</v>
      </c>
      <c r="Q12" s="333">
        <v>2.035192924383197</v>
      </c>
      <c r="R12" s="333">
        <v>1.8120928529124711</v>
      </c>
      <c r="S12" s="333">
        <v>2.208786937787945</v>
      </c>
      <c r="T12" s="333">
        <v>2.8317913862748756</v>
      </c>
      <c r="U12" s="333">
        <v>2.9072620896494286</v>
      </c>
      <c r="V12" s="333">
        <v>2.7784593027726263</v>
      </c>
      <c r="W12" s="333">
        <v>2.6528755912488222</v>
      </c>
      <c r="X12" s="333">
        <v>2.5795811852140904</v>
      </c>
      <c r="Y12" s="333">
        <v>2.6884451801082014</v>
      </c>
      <c r="Z12" s="333">
        <v>2.5037674520614326</v>
      </c>
      <c r="AA12" s="333">
        <v>2.2779036897335985</v>
      </c>
      <c r="AB12" s="333">
        <v>2.2794773618475235</v>
      </c>
      <c r="AC12" s="333">
        <v>1.9501096614148727</v>
      </c>
      <c r="AD12" s="333">
        <v>4.0630166619483203</v>
      </c>
      <c r="AE12" s="333">
        <v>3.4930239353413799</v>
      </c>
      <c r="AF12" s="333">
        <v>2.4535106328932157</v>
      </c>
      <c r="AG12" s="333">
        <v>1.5158259035027652</v>
      </c>
      <c r="AH12" s="333">
        <v>2.1936038941981506</v>
      </c>
      <c r="AI12" s="333">
        <v>2.6754362648683712</v>
      </c>
      <c r="AJ12" s="333">
        <v>2.3124923162776558</v>
      </c>
      <c r="AK12" s="333">
        <v>2.5281057651252339</v>
      </c>
      <c r="AL12" s="333">
        <v>2.553316212750278</v>
      </c>
      <c r="AM12" s="333">
        <v>2.7250685407901249</v>
      </c>
      <c r="AN12" s="333">
        <v>4.2155161760456004</v>
      </c>
      <c r="AO12" s="333">
        <v>4.2548526761015752</v>
      </c>
      <c r="AP12" s="333">
        <v>3.7878748793005057</v>
      </c>
      <c r="AQ12" s="333">
        <v>2.7813020971499278</v>
      </c>
      <c r="AR12" s="333">
        <v>2.4388207973881006</v>
      </c>
      <c r="AS12" s="333">
        <v>2.0756334385477002</v>
      </c>
      <c r="AT12" s="333">
        <v>2.2021730915097519</v>
      </c>
      <c r="AU12" s="333">
        <v>2.2291422670513437</v>
      </c>
      <c r="AV12" s="333">
        <v>2.0573151302314163</v>
      </c>
      <c r="AW12" s="333">
        <v>3.095097190923199</v>
      </c>
      <c r="AX12" s="333">
        <v>2.8148256514084302</v>
      </c>
      <c r="AY12" s="333">
        <v>2.5293927934304925</v>
      </c>
      <c r="AZ12" s="333">
        <v>3.1995901235119626</v>
      </c>
      <c r="BA12" s="333">
        <v>2.4746365995723005</v>
      </c>
      <c r="BB12" s="333">
        <v>2.5294839290288316</v>
      </c>
      <c r="BC12" s="333">
        <v>1.9831265360246999</v>
      </c>
      <c r="BD12" s="333">
        <v>2.1869083572860775</v>
      </c>
      <c r="BE12" s="333">
        <v>2.6461073891768248</v>
      </c>
      <c r="BF12" s="333">
        <v>2.3429603107922192</v>
      </c>
      <c r="BG12" s="333">
        <v>2.8808002220579296</v>
      </c>
      <c r="BH12" s="333">
        <v>2.8609519506634911</v>
      </c>
      <c r="BI12" s="333">
        <v>2.6076685805917341</v>
      </c>
      <c r="BJ12" s="333">
        <v>2.1625969453262575</v>
      </c>
      <c r="BK12" s="333">
        <v>2.5006614865354888</v>
      </c>
      <c r="BL12" s="333">
        <v>2.0529023686253005</v>
      </c>
      <c r="BM12" s="333">
        <v>2.2948633727186563</v>
      </c>
      <c r="BN12" s="333">
        <v>2.7206800555856043</v>
      </c>
      <c r="BO12" s="333">
        <v>3.1273347287164328</v>
      </c>
      <c r="BP12" s="333">
        <v>2.8127427156750295</v>
      </c>
      <c r="BQ12" s="333">
        <v>2.9664487947777025</v>
      </c>
      <c r="BR12" s="333">
        <v>2.818118855006094</v>
      </c>
      <c r="BS12" s="333">
        <v>2.3977069716998805</v>
      </c>
      <c r="BT12" s="333">
        <v>2.7086423116873939</v>
      </c>
      <c r="BU12" s="333">
        <v>2.8470487437650847</v>
      </c>
      <c r="BV12" s="333">
        <v>3.3742657351372256</v>
      </c>
      <c r="BW12" s="333">
        <v>3.277726321583271</v>
      </c>
      <c r="BX12" s="333">
        <v>3.2383352265576568</v>
      </c>
      <c r="BY12" s="333">
        <v>2.5044771102676844</v>
      </c>
      <c r="BZ12" s="333">
        <v>2.2070342091130186</v>
      </c>
      <c r="CA12" s="333">
        <v>2.1450463139538876</v>
      </c>
      <c r="CB12" s="333">
        <v>2.2701458158888017</v>
      </c>
      <c r="CC12" s="333">
        <v>2.6867037936932903</v>
      </c>
      <c r="CD12" s="333">
        <v>2.022586505089468</v>
      </c>
      <c r="CE12" s="333">
        <v>1.7034350379008965</v>
      </c>
      <c r="CF12" s="333">
        <v>1.4917114219264065</v>
      </c>
      <c r="CG12" s="333">
        <v>2.3865547852651119</v>
      </c>
      <c r="CH12" s="333">
        <v>2.5503742595404497</v>
      </c>
      <c r="CI12" s="333">
        <v>2.515011978595616</v>
      </c>
      <c r="CJ12" s="333">
        <v>2.473166901325262</v>
      </c>
      <c r="CK12" s="333">
        <v>1.7412646121394038</v>
      </c>
      <c r="CL12" s="333">
        <v>1.8991697321715235</v>
      </c>
      <c r="CM12" s="333">
        <v>2.5176094109808744</v>
      </c>
      <c r="CN12" s="333">
        <v>2.3099982144325582</v>
      </c>
      <c r="CO12" s="333">
        <v>1.7398614585159706</v>
      </c>
      <c r="CP12" s="333">
        <v>2.1588706169167624</v>
      </c>
      <c r="CQ12" s="333">
        <v>2.1764165427949611</v>
      </c>
      <c r="CR12" s="333">
        <v>2.2693069001235955</v>
      </c>
      <c r="CS12" s="333">
        <v>1.7024538419120889</v>
      </c>
      <c r="CT12" s="333">
        <v>1.5786330226246701</v>
      </c>
      <c r="CU12" s="333">
        <v>1.284654927158589</v>
      </c>
      <c r="CV12" s="333">
        <v>1.8628572140710475</v>
      </c>
      <c r="CW12" s="333">
        <v>2.0373231303547303</v>
      </c>
      <c r="CX12" s="333">
        <v>1.7254996613453772</v>
      </c>
      <c r="CY12" s="333">
        <v>1.6400465214026805</v>
      </c>
      <c r="CZ12" s="333">
        <v>1.957322108971316</v>
      </c>
      <c r="DA12" s="333">
        <v>1.7348611738753308</v>
      </c>
      <c r="DB12" s="333">
        <v>1.4870240671516897</v>
      </c>
      <c r="DC12" s="333">
        <v>1.1840855743252521</v>
      </c>
      <c r="DD12" s="333">
        <v>1.3325212788865548</v>
      </c>
      <c r="DE12" s="333">
        <v>1.4597534415896058</v>
      </c>
      <c r="DF12" s="333">
        <v>1.8358682475392527</v>
      </c>
      <c r="DG12" s="333">
        <v>1.6816821594555764</v>
      </c>
      <c r="DH12" s="333">
        <v>1.174634565297406</v>
      </c>
      <c r="DI12" s="333">
        <v>1.002326419007326</v>
      </c>
      <c r="DJ12" s="333">
        <v>0.94187891894398812</v>
      </c>
      <c r="DK12" s="333">
        <v>1.562516551943558</v>
      </c>
      <c r="DL12" s="333">
        <v>1.2094072123688204</v>
      </c>
      <c r="DM12" s="333">
        <v>1.4195704271970784</v>
      </c>
      <c r="DN12" s="333">
        <v>1.205620748887908</v>
      </c>
      <c r="DO12" s="333">
        <v>1.0172893324154633</v>
      </c>
      <c r="DP12" s="333">
        <v>1.2749334672319983</v>
      </c>
      <c r="DQ12" s="333">
        <v>1.1505220560173519</v>
      </c>
      <c r="DR12" s="333">
        <v>1.0672758838997387</v>
      </c>
      <c r="DS12" s="333">
        <v>0.95527383820780243</v>
      </c>
      <c r="DT12" s="333">
        <v>1.2164796374300231</v>
      </c>
      <c r="DU12" s="333">
        <v>1.1582181584711944</v>
      </c>
      <c r="DV12" s="333">
        <v>1.1437336880340183</v>
      </c>
      <c r="DW12" s="333">
        <v>1.4275700447695949</v>
      </c>
      <c r="DX12" s="333">
        <v>1.4385659925292495</v>
      </c>
      <c r="DY12" s="333">
        <v>1.4774891841171729</v>
      </c>
      <c r="DZ12" s="333">
        <v>1.2042201990391077</v>
      </c>
      <c r="EA12" s="333">
        <v>1.2098975952622657</v>
      </c>
      <c r="EB12" s="333">
        <v>1.1972644572126752</v>
      </c>
      <c r="EC12" s="333">
        <v>1.3055173626426944</v>
      </c>
      <c r="ED12" s="333">
        <v>1.1314166280777185</v>
      </c>
      <c r="EE12" s="333">
        <v>1.0931114560642399</v>
      </c>
      <c r="EF12" s="333">
        <v>1.0040487381165075</v>
      </c>
      <c r="EG12" s="333">
        <v>0.91508006969529732</v>
      </c>
      <c r="EH12" s="333">
        <v>1.1202136919930201</v>
      </c>
      <c r="EI12" s="333">
        <v>1.0289660149248945</v>
      </c>
      <c r="EJ12" s="333">
        <v>0.9135525050884632</v>
      </c>
      <c r="EK12" s="333">
        <v>1.1704563685578691</v>
      </c>
      <c r="EL12" s="333">
        <v>1.2936129576907436</v>
      </c>
      <c r="EM12" s="333">
        <v>1.4361602460419411</v>
      </c>
      <c r="EN12" s="333">
        <v>1.2068450538138209</v>
      </c>
      <c r="EO12" s="333">
        <v>1.0978609533916424</v>
      </c>
      <c r="EP12" s="333">
        <v>0.93856932888598532</v>
      </c>
      <c r="EQ12" s="333">
        <v>0.91928285564848788</v>
      </c>
      <c r="ER12" s="333">
        <v>0.95991054178602475</v>
      </c>
      <c r="ES12" s="333">
        <v>0.81108678339580309</v>
      </c>
      <c r="ET12" s="333">
        <v>0.95129060016076883</v>
      </c>
      <c r="EU12" s="333">
        <v>0.89274657888422737</v>
      </c>
      <c r="EV12" s="333">
        <v>0.93319392527806577</v>
      </c>
      <c r="EW12" s="333">
        <v>0.87675915991904851</v>
      </c>
      <c r="EX12" s="333">
        <v>1.1279885630801516</v>
      </c>
      <c r="EY12" s="333">
        <v>0.97028002192626317</v>
      </c>
      <c r="EZ12" s="333">
        <v>0.96994676895050813</v>
      </c>
      <c r="FA12" s="333">
        <v>0.93354408874927675</v>
      </c>
      <c r="FB12" s="333">
        <v>0.90358645216282218</v>
      </c>
      <c r="FC12" s="333">
        <v>0.97486609928185564</v>
      </c>
      <c r="FD12" s="333">
        <v>0.86457300379576352</v>
      </c>
      <c r="FE12" s="333">
        <v>1.0454595820474462</v>
      </c>
      <c r="FF12" s="333">
        <v>1.0097487778198513</v>
      </c>
      <c r="FG12" s="333">
        <v>0.90652489256020763</v>
      </c>
      <c r="FH12" s="333">
        <v>0.97451721233331867</v>
      </c>
      <c r="FI12" s="333">
        <v>1.0567861342298088</v>
      </c>
      <c r="FJ12" s="333">
        <v>0.99444496771348789</v>
      </c>
      <c r="FK12" s="333">
        <v>1.0104040135376013</v>
      </c>
      <c r="FL12" s="333">
        <v>1.0487038408260008</v>
      </c>
      <c r="FM12" s="333">
        <v>1.0319417534994964</v>
      </c>
      <c r="FN12" s="333">
        <v>0.8980296221519789</v>
      </c>
      <c r="FO12" s="333">
        <v>0.90421943355342227</v>
      </c>
      <c r="FP12" s="333">
        <v>0.8689025874296874</v>
      </c>
      <c r="FQ12" s="333">
        <v>0.90023946591494108</v>
      </c>
      <c r="FR12" s="333">
        <v>0.90909001807355716</v>
      </c>
      <c r="FS12" s="333">
        <v>1.0334762998229925</v>
      </c>
      <c r="FT12" s="333">
        <v>1.0016200160340183</v>
      </c>
      <c r="FU12" s="333">
        <v>1.0221577522539977</v>
      </c>
      <c r="FV12" s="333">
        <v>0.95358013737551173</v>
      </c>
      <c r="FW12" s="333">
        <v>0.94237489996989088</v>
      </c>
      <c r="FX12" s="333">
        <v>1.0629080008811873</v>
      </c>
      <c r="FY12" s="333">
        <v>1.0472637176689039</v>
      </c>
      <c r="FZ12" s="333">
        <v>1.043901102591549</v>
      </c>
      <c r="GA12" s="333">
        <v>1.0053914581206835</v>
      </c>
      <c r="GB12" s="333">
        <v>1.0222000033065877</v>
      </c>
      <c r="GC12" s="333">
        <v>1.0653413689405657</v>
      </c>
      <c r="GD12" s="333">
        <v>1.2527430383335276</v>
      </c>
      <c r="GE12" s="333">
        <v>1.267529142831038</v>
      </c>
      <c r="GF12" s="333">
        <v>1.2930627146195917</v>
      </c>
      <c r="GG12" s="333">
        <v>1.3092075225398048</v>
      </c>
      <c r="GH12" s="333">
        <v>1.2810133611234304</v>
      </c>
      <c r="GI12" s="333">
        <v>1.1236174467307702</v>
      </c>
      <c r="GJ12" s="333">
        <v>1.0778790745286171</v>
      </c>
      <c r="GK12" s="333">
        <v>1.2926900219204931</v>
      </c>
      <c r="GL12" s="333">
        <v>1.3331023500029393</v>
      </c>
      <c r="GM12" s="333">
        <v>1.3221920603130044</v>
      </c>
      <c r="GN12" s="333">
        <v>1.4497511658284243</v>
      </c>
      <c r="GO12" s="333">
        <v>1.2997866447495499</v>
      </c>
      <c r="GP12" s="333">
        <v>1.1885117777925596</v>
      </c>
      <c r="GQ12" s="333">
        <v>1.2395385657675342</v>
      </c>
      <c r="GR12" s="333">
        <v>1.173731675212341</v>
      </c>
      <c r="GS12" s="333">
        <v>1.2702289155857003</v>
      </c>
      <c r="GT12" s="333">
        <v>1.3817467532783905</v>
      </c>
      <c r="GU12" s="333">
        <v>1.3150006842152269</v>
      </c>
      <c r="GV12" s="333">
        <v>1.3177168904798369</v>
      </c>
      <c r="GW12" s="333">
        <v>1.2254813977189647</v>
      </c>
      <c r="GX12" s="333">
        <v>1.2711679470396577</v>
      </c>
      <c r="GY12" s="333">
        <v>1.415730990284789</v>
      </c>
      <c r="GZ12" s="333">
        <v>1.2103097738470263</v>
      </c>
      <c r="HA12" s="333">
        <v>1.1740210936624051</v>
      </c>
      <c r="HB12" s="333">
        <v>1.5835658267407751</v>
      </c>
      <c r="HC12" s="333">
        <v>1.758080474247818</v>
      </c>
      <c r="HD12" s="333">
        <v>1.4039138938311364</v>
      </c>
      <c r="HE12" s="333">
        <v>1.161653064194083</v>
      </c>
      <c r="HF12" s="333">
        <v>1.1136698300598</v>
      </c>
      <c r="HG12" s="333">
        <v>1.2353958070285422</v>
      </c>
      <c r="HH12" s="333">
        <v>1.2423078420892699</v>
      </c>
      <c r="HI12" s="333">
        <v>1.2677642454809748</v>
      </c>
      <c r="HJ12" s="333">
        <v>1.2479630999473703</v>
      </c>
      <c r="HK12" s="333">
        <v>1.2660211901723102</v>
      </c>
      <c r="HL12" s="333">
        <v>1.3215865323609377</v>
      </c>
      <c r="HM12" s="333">
        <v>1.4563479313686538</v>
      </c>
      <c r="HN12" s="333">
        <v>1.3093526195629228</v>
      </c>
      <c r="HO12" s="333">
        <v>1.3207576858375265</v>
      </c>
      <c r="HP12" s="333">
        <v>1.4593556974566988</v>
      </c>
      <c r="HQ12" s="333">
        <v>1.3626313324387251</v>
      </c>
      <c r="HR12" s="333">
        <v>1.3671672375675921</v>
      </c>
      <c r="HS12" s="333">
        <v>1.3082816974167588</v>
      </c>
      <c r="HT12" s="333">
        <v>1.2306871204592229</v>
      </c>
      <c r="HU12" s="333">
        <v>1.2876368203117965</v>
      </c>
      <c r="HV12" s="333">
        <v>1.2659095910472336</v>
      </c>
      <c r="HW12" s="333">
        <v>1.4647412327673213</v>
      </c>
      <c r="HX12" s="333">
        <v>1.229066060571639</v>
      </c>
      <c r="HY12" s="333">
        <v>1.3819204771124296</v>
      </c>
      <c r="HZ12" s="333">
        <v>1.4301158391765478</v>
      </c>
      <c r="IA12" s="333">
        <v>1.3069765627870316</v>
      </c>
      <c r="IB12" s="333">
        <v>1.187692549291379</v>
      </c>
      <c r="IC12" s="333">
        <v>1.2433439579209877</v>
      </c>
      <c r="ID12" s="333">
        <v>1.3411233961737501</v>
      </c>
      <c r="IE12" s="333">
        <v>1.3750851979907179</v>
      </c>
      <c r="IF12" s="333">
        <v>1.4000934997863879</v>
      </c>
      <c r="IG12" s="333">
        <v>1.3812191808368404</v>
      </c>
      <c r="IH12" s="333">
        <v>1.5217896844124505</v>
      </c>
      <c r="II12" s="333">
        <v>1.5509646290644716</v>
      </c>
      <c r="IJ12" s="333">
        <v>1.1875170010229299</v>
      </c>
      <c r="IK12" s="333">
        <v>1.2102768766137617</v>
      </c>
      <c r="IL12" s="333">
        <v>1.1047421725032631</v>
      </c>
      <c r="IM12" s="333">
        <v>0.93810721399092223</v>
      </c>
      <c r="IN12" s="333">
        <v>1.0172271562397281</v>
      </c>
      <c r="IO12" s="333">
        <v>1.0854706804992107</v>
      </c>
      <c r="IP12" s="333">
        <v>1.0515937371644313</v>
      </c>
      <c r="IQ12" s="333">
        <v>1.2179641489928483</v>
      </c>
      <c r="IR12" s="333">
        <v>1.1343236776661043</v>
      </c>
      <c r="IS12" s="333">
        <v>1.1388311920714298</v>
      </c>
      <c r="IT12" s="333">
        <v>1.0379665259222861</v>
      </c>
      <c r="IU12" s="333">
        <v>1.1193255829602011</v>
      </c>
      <c r="IV12" s="333">
        <v>1.0115902144873539</v>
      </c>
      <c r="IW12" s="333">
        <v>1.0358894836269152</v>
      </c>
      <c r="IX12" s="333">
        <v>0.93051955710547218</v>
      </c>
      <c r="IY12" s="333">
        <v>0.95628734531182225</v>
      </c>
      <c r="IZ12" s="333">
        <v>0.93018520749708811</v>
      </c>
      <c r="JA12" s="333">
        <v>0.99037995559467973</v>
      </c>
      <c r="JB12" s="333">
        <v>0.96151953395175505</v>
      </c>
      <c r="JC12" s="333">
        <v>1.0296207139733773</v>
      </c>
      <c r="JD12" s="333">
        <v>1.0773641679888537</v>
      </c>
      <c r="JE12" s="333">
        <v>0.91156241121402115</v>
      </c>
      <c r="JF12" s="333">
        <v>0.90061073333737807</v>
      </c>
      <c r="JG12" s="333">
        <v>0.90396632994633519</v>
      </c>
      <c r="JH12" s="333">
        <v>0.93762616859745473</v>
      </c>
      <c r="JI12" s="333">
        <v>0.92272703164452763</v>
      </c>
      <c r="JJ12" s="333">
        <v>0.86439812813715644</v>
      </c>
      <c r="JK12" s="333">
        <v>0.93194950642003282</v>
      </c>
      <c r="JL12" s="333">
        <v>1.0344625553662328</v>
      </c>
      <c r="JM12" s="333">
        <v>0.86239464247070452</v>
      </c>
      <c r="JN12" s="333">
        <v>0.83389533830448725</v>
      </c>
      <c r="JO12" s="333">
        <v>1.0542122280608353</v>
      </c>
      <c r="JP12" s="333">
        <v>0.96558234313251323</v>
      </c>
      <c r="JQ12" s="333">
        <v>0.86158870854752445</v>
      </c>
      <c r="JR12" s="333">
        <v>0.8833069035826222</v>
      </c>
      <c r="JS12" s="333">
        <v>0.87017209684008767</v>
      </c>
      <c r="JT12" s="333">
        <v>0.92191775531845188</v>
      </c>
      <c r="JU12" s="333">
        <v>1.0002081946670147</v>
      </c>
      <c r="JV12" s="333">
        <v>0.95394081204470238</v>
      </c>
      <c r="JW12" s="333">
        <v>0.83988614305453135</v>
      </c>
      <c r="JX12" s="333">
        <v>1.0205970084066711</v>
      </c>
      <c r="JY12" s="333">
        <v>0.80622626140755549</v>
      </c>
      <c r="JZ12" s="333">
        <v>0.81020739623525906</v>
      </c>
      <c r="KA12" s="333">
        <v>1.1093430301543596</v>
      </c>
      <c r="KB12" s="333">
        <v>0.96039437440164388</v>
      </c>
      <c r="KC12" s="333">
        <v>0.84958644971231212</v>
      </c>
      <c r="KD12" s="333">
        <v>0.87412930886176077</v>
      </c>
      <c r="KE12" s="333">
        <v>0.9570552870521043</v>
      </c>
      <c r="KF12" s="333">
        <v>0.98170175377742019</v>
      </c>
      <c r="KG12" s="333">
        <v>1.010166816422178</v>
      </c>
      <c r="KH12" s="333">
        <v>1.0412443018403263</v>
      </c>
      <c r="KI12" s="333">
        <v>1.0028167716142791</v>
      </c>
      <c r="KJ12" s="333">
        <v>0.92305754146884644</v>
      </c>
      <c r="KK12" s="333">
        <v>1.0149462323534564</v>
      </c>
      <c r="KL12" s="333">
        <v>1.1433349472070429</v>
      </c>
      <c r="KM12" s="333">
        <v>1.1526633792010879</v>
      </c>
      <c r="KN12" s="333">
        <v>1.1261451670506493</v>
      </c>
      <c r="KO12" s="333">
        <v>1.4169850353774278</v>
      </c>
      <c r="KP12" s="333">
        <v>1.3092527634588478</v>
      </c>
      <c r="KQ12" s="333">
        <v>1.0608530813370718</v>
      </c>
      <c r="KR12" s="333">
        <v>0.99508692121453057</v>
      </c>
      <c r="KS12" s="333">
        <v>0.88093588998439198</v>
      </c>
      <c r="KT12" s="333">
        <v>1.2316452165859231</v>
      </c>
      <c r="KU12" s="333">
        <v>1.3296102033224724</v>
      </c>
      <c r="KV12" s="333">
        <v>1.0388707073671628</v>
      </c>
      <c r="KW12" s="333">
        <v>0.87533176668072021</v>
      </c>
      <c r="KX12" s="333">
        <v>0.97951277203739617</v>
      </c>
      <c r="KY12" s="333">
        <v>0.96339390275711845</v>
      </c>
      <c r="KZ12" s="333">
        <v>0.84993720549023377</v>
      </c>
      <c r="LA12" s="333">
        <v>0.8855782224540738</v>
      </c>
      <c r="LB12" s="333">
        <v>1.0790870620810196</v>
      </c>
      <c r="LC12" s="333">
        <v>1.658846847035089</v>
      </c>
      <c r="LD12" s="333">
        <v>1.5988710710917129</v>
      </c>
      <c r="LE12" s="333">
        <v>1.6310751301726751</v>
      </c>
      <c r="LF12" s="333">
        <v>1.3599139406123013</v>
      </c>
      <c r="LG12" s="333">
        <v>1.2912754702692952</v>
      </c>
      <c r="LH12" s="333">
        <v>1.592315927304488</v>
      </c>
      <c r="LI12" s="333">
        <v>1.8581481882650404</v>
      </c>
      <c r="LJ12" s="333">
        <v>2.4109910525850795</v>
      </c>
      <c r="LK12" s="333">
        <v>2.0971186084985498</v>
      </c>
      <c r="LL12" s="333">
        <v>1.5871044916221462</v>
      </c>
      <c r="LM12" s="333">
        <v>1.261744420890236</v>
      </c>
      <c r="LN12" s="333">
        <v>2.6069201148775756</v>
      </c>
      <c r="LO12" s="333">
        <v>2.4691291145271208</v>
      </c>
      <c r="LP12" s="333">
        <v>1.9302434614421171</v>
      </c>
      <c r="LQ12" s="333">
        <v>2.1102601148961004</v>
      </c>
      <c r="LR12" s="333">
        <v>2.2060100449433557</v>
      </c>
      <c r="LS12" s="333">
        <v>1.9019427301374727</v>
      </c>
      <c r="LT12" s="333">
        <v>1.6940950640374703</v>
      </c>
      <c r="LU12" s="333">
        <v>1.767508428066122</v>
      </c>
      <c r="LV12" s="333">
        <v>1.8323213313212203</v>
      </c>
      <c r="LW12" s="333">
        <v>1.4645011414526292</v>
      </c>
      <c r="LX12" s="333">
        <v>2.0476654006005077</v>
      </c>
      <c r="LY12" s="333">
        <v>1.4363269836866837</v>
      </c>
      <c r="LZ12" s="333">
        <v>1.7705352539554453</v>
      </c>
      <c r="MA12" s="333">
        <v>1.688745542219503</v>
      </c>
      <c r="MB12" s="333">
        <v>1.7566383312469387</v>
      </c>
      <c r="MC12" s="333">
        <v>1.664142639216887</v>
      </c>
      <c r="MD12" s="333">
        <v>2.0619898768949345</v>
      </c>
      <c r="ME12" s="333">
        <v>2.2130367150659578</v>
      </c>
      <c r="MF12" s="333">
        <v>2.6172105940543289</v>
      </c>
      <c r="MG12" s="333">
        <v>2.2432458300744407</v>
      </c>
      <c r="MH12" s="333">
        <v>2.8170048224472222</v>
      </c>
      <c r="MI12" s="333">
        <v>2.3685223051941247</v>
      </c>
      <c r="MJ12" s="333">
        <v>2.1526043253342806</v>
      </c>
      <c r="MK12" s="333">
        <v>2.3173136147245819</v>
      </c>
      <c r="ML12" s="333">
        <v>2.3887152153196984</v>
      </c>
      <c r="MM12" s="333">
        <v>2.9778308433227725</v>
      </c>
      <c r="MN12" s="333">
        <v>1.8107358281154489</v>
      </c>
      <c r="MO12" s="333">
        <v>1.4083587484719975</v>
      </c>
      <c r="MP12" s="333">
        <v>2.3587857149745393</v>
      </c>
      <c r="MQ12" s="333">
        <v>2.7428142685093504</v>
      </c>
      <c r="MR12" s="333">
        <v>2.3741584565915619</v>
      </c>
      <c r="MS12" s="333">
        <v>1.289231813573551</v>
      </c>
      <c r="MT12" s="333">
        <v>1.8465904906733277</v>
      </c>
      <c r="MU12" s="333">
        <v>2.4060181234191353</v>
      </c>
      <c r="MV12" s="333">
        <v>2.4661777033827303</v>
      </c>
      <c r="MW12" s="333">
        <v>2.5717938663487203</v>
      </c>
      <c r="MX12" s="333">
        <v>3.6019699272011527</v>
      </c>
      <c r="MY12" s="333">
        <v>3.3378202423852263</v>
      </c>
      <c r="MZ12" s="333">
        <v>3.1835475931893527</v>
      </c>
      <c r="NA12" s="333">
        <v>2.8555617582090158</v>
      </c>
      <c r="NB12" s="333">
        <v>2.5935483772284478</v>
      </c>
      <c r="NC12" s="333">
        <v>2.2657193001859124</v>
      </c>
      <c r="ND12" s="333">
        <v>2.6118104699458886</v>
      </c>
      <c r="NE12" s="333">
        <v>2.475565787107513</v>
      </c>
      <c r="NF12" s="333">
        <v>1.8374865239980549</v>
      </c>
      <c r="NG12" s="333">
        <v>1.7680213796461988</v>
      </c>
      <c r="NH12" s="333">
        <v>2.1403340608513726</v>
      </c>
      <c r="NI12" s="333">
        <v>2.1277144457685178</v>
      </c>
      <c r="NJ12" s="333">
        <v>2.1067119830513881</v>
      </c>
    </row>
    <row r="13" spans="1:374" x14ac:dyDescent="0.25">
      <c r="A13" s="314">
        <v>43709</v>
      </c>
      <c r="B13" s="314">
        <v>43738</v>
      </c>
      <c r="D13" s="551" t="s">
        <v>100</v>
      </c>
      <c r="E13" s="336">
        <f t="shared" si="0"/>
        <v>633.72094029748757</v>
      </c>
      <c r="I13" s="322" t="s">
        <v>189</v>
      </c>
      <c r="J13" s="333">
        <v>1.251325878205046</v>
      </c>
      <c r="K13" s="333">
        <v>1.7911933013821497</v>
      </c>
      <c r="L13" s="333">
        <v>1.8215935259294895</v>
      </c>
      <c r="M13" s="333">
        <v>1.8328483097432005</v>
      </c>
      <c r="N13" s="333">
        <v>1.5670895695369063</v>
      </c>
      <c r="O13" s="333">
        <v>1.9350984028280545</v>
      </c>
      <c r="P13" s="333">
        <v>2.2502619681134495</v>
      </c>
      <c r="Q13" s="333">
        <v>1.7290747437797365</v>
      </c>
      <c r="R13" s="333">
        <v>1.6054741678983868</v>
      </c>
      <c r="S13" s="333">
        <v>2.0538159682474801</v>
      </c>
      <c r="T13" s="333">
        <v>2.4750868020581325</v>
      </c>
      <c r="U13" s="333">
        <v>3.0265908689930368</v>
      </c>
      <c r="V13" s="333">
        <v>2.431360722223403</v>
      </c>
      <c r="W13" s="333">
        <v>2.4849415786097158</v>
      </c>
      <c r="X13" s="333">
        <v>2.2802997191480543</v>
      </c>
      <c r="Y13" s="333">
        <v>2.368580441233906</v>
      </c>
      <c r="Z13" s="333">
        <v>2.3695244525272043</v>
      </c>
      <c r="AA13" s="333">
        <v>2.1776564853791243</v>
      </c>
      <c r="AB13" s="333">
        <v>2.2661682018645739</v>
      </c>
      <c r="AC13" s="333">
        <v>2.0520670638304495</v>
      </c>
      <c r="AD13" s="333">
        <v>4.0124864238611604</v>
      </c>
      <c r="AE13" s="333">
        <v>3.2402706730413064</v>
      </c>
      <c r="AF13" s="333">
        <v>2.068865728510406</v>
      </c>
      <c r="AG13" s="333">
        <v>1.5659930930360844</v>
      </c>
      <c r="AH13" s="333">
        <v>1.8639439634437565</v>
      </c>
      <c r="AI13" s="333">
        <v>2.4701809954253795</v>
      </c>
      <c r="AJ13" s="333">
        <v>2.1031350084483718</v>
      </c>
      <c r="AK13" s="333">
        <v>2.295857421035628</v>
      </c>
      <c r="AL13" s="333">
        <v>2.298164544177725</v>
      </c>
      <c r="AM13" s="333">
        <v>2.374526273724094</v>
      </c>
      <c r="AN13" s="333">
        <v>3.8983391918437742</v>
      </c>
      <c r="AO13" s="333">
        <v>3.7819850947825442</v>
      </c>
      <c r="AP13" s="333">
        <v>3.451634165141956</v>
      </c>
      <c r="AQ13" s="333">
        <v>2.4580600895549161</v>
      </c>
      <c r="AR13" s="333">
        <v>1.9948101155008005</v>
      </c>
      <c r="AS13" s="333">
        <v>1.7546885072155889</v>
      </c>
      <c r="AT13" s="333">
        <v>1.8570157857764855</v>
      </c>
      <c r="AU13" s="333">
        <v>2.0475160792037768</v>
      </c>
      <c r="AV13" s="333">
        <v>1.9228536977794728</v>
      </c>
      <c r="AW13" s="333">
        <v>2.9460859151328034</v>
      </c>
      <c r="AX13" s="333">
        <v>2.7735149973022439</v>
      </c>
      <c r="AY13" s="333">
        <v>2.2360684646426625</v>
      </c>
      <c r="AZ13" s="333">
        <v>2.9933773894294058</v>
      </c>
      <c r="BA13" s="333">
        <v>2.0010381729742126</v>
      </c>
      <c r="BB13" s="333">
        <v>2.1496754117997514</v>
      </c>
      <c r="BC13" s="333">
        <v>1.8252439898518675</v>
      </c>
      <c r="BD13" s="333">
        <v>2.1399249366887392</v>
      </c>
      <c r="BE13" s="333">
        <v>2.409014113709488</v>
      </c>
      <c r="BF13" s="333">
        <v>2.4497832813181706</v>
      </c>
      <c r="BG13" s="333">
        <v>2.4148523673340567</v>
      </c>
      <c r="BH13" s="333">
        <v>2.7872229624720419</v>
      </c>
      <c r="BI13" s="333">
        <v>2.3835757392485353</v>
      </c>
      <c r="BJ13" s="333">
        <v>2.083807729015525</v>
      </c>
      <c r="BK13" s="333">
        <v>2.2937116152003378</v>
      </c>
      <c r="BL13" s="333">
        <v>2.0317184317867478</v>
      </c>
      <c r="BM13" s="333">
        <v>1.9746544796499863</v>
      </c>
      <c r="BN13" s="333">
        <v>2.2998431030389219</v>
      </c>
      <c r="BO13" s="333">
        <v>2.8154776839612445</v>
      </c>
      <c r="BP13" s="333">
        <v>2.5652916964771881</v>
      </c>
      <c r="BQ13" s="333">
        <v>2.7124820149523154</v>
      </c>
      <c r="BR13" s="333">
        <v>2.9112482413954539</v>
      </c>
      <c r="BS13" s="333">
        <v>2.4227632634572274</v>
      </c>
      <c r="BT13" s="333">
        <v>2.4466710070823461</v>
      </c>
      <c r="BU13" s="333">
        <v>2.4417412281935449</v>
      </c>
      <c r="BV13" s="333">
        <v>2.9717528154745527</v>
      </c>
      <c r="BW13" s="333">
        <v>2.7136140364007284</v>
      </c>
      <c r="BX13" s="333">
        <v>2.7738485385133242</v>
      </c>
      <c r="BY13" s="333">
        <v>2.2451765619854562</v>
      </c>
      <c r="BZ13" s="333">
        <v>2.4718685981694528</v>
      </c>
      <c r="CA13" s="333">
        <v>1.8304378902380836</v>
      </c>
      <c r="CB13" s="333">
        <v>2.0584316063230736</v>
      </c>
      <c r="CC13" s="333">
        <v>2.1321133829652226</v>
      </c>
      <c r="CD13" s="333">
        <v>1.8885417328164265</v>
      </c>
      <c r="CE13" s="333">
        <v>1.4691966089737716</v>
      </c>
      <c r="CF13" s="333">
        <v>1.5916651787336857</v>
      </c>
      <c r="CG13" s="333">
        <v>2.2556477427835921</v>
      </c>
      <c r="CH13" s="333">
        <v>2.261316284246373</v>
      </c>
      <c r="CI13" s="333">
        <v>1.9538521083276872</v>
      </c>
      <c r="CJ13" s="333">
        <v>1.9422539039018123</v>
      </c>
      <c r="CK13" s="333">
        <v>1.7936596158673754</v>
      </c>
      <c r="CL13" s="333">
        <v>1.8470509339641077</v>
      </c>
      <c r="CM13" s="333">
        <v>2.456273474905132</v>
      </c>
      <c r="CN13" s="333">
        <v>2.010531786366875</v>
      </c>
      <c r="CO13" s="333">
        <v>1.5369117615740377</v>
      </c>
      <c r="CP13" s="333">
        <v>2.0090370399266151</v>
      </c>
      <c r="CQ13" s="333">
        <v>1.9184568833848381</v>
      </c>
      <c r="CR13" s="333">
        <v>1.8418137046854912</v>
      </c>
      <c r="CS13" s="333">
        <v>1.5628407084381644</v>
      </c>
      <c r="CT13" s="333">
        <v>1.4981162088830464</v>
      </c>
      <c r="CU13" s="333">
        <v>1.5654238530152524</v>
      </c>
      <c r="CV13" s="333">
        <v>1.7249268093186461</v>
      </c>
      <c r="CW13" s="333">
        <v>1.7969751484969061</v>
      </c>
      <c r="CX13" s="333">
        <v>1.4594957174739061</v>
      </c>
      <c r="CY13" s="333">
        <v>1.4497817402861051</v>
      </c>
      <c r="CZ13" s="333">
        <v>1.6133804123193516</v>
      </c>
      <c r="DA13" s="333">
        <v>1.738909586022743</v>
      </c>
      <c r="DB13" s="333">
        <v>1.4111922183746144</v>
      </c>
      <c r="DC13" s="333">
        <v>1.1099583866166212</v>
      </c>
      <c r="DD13" s="333">
        <v>1.2016426553124648</v>
      </c>
      <c r="DE13" s="333">
        <v>1.2774597217261456</v>
      </c>
      <c r="DF13" s="333">
        <v>1.6309759670291644</v>
      </c>
      <c r="DG13" s="333">
        <v>1.4466269840365178</v>
      </c>
      <c r="DH13" s="333">
        <v>1.2744836430434885</v>
      </c>
      <c r="DI13" s="333">
        <v>1.0928497292000539</v>
      </c>
      <c r="DJ13" s="333">
        <v>0.99361128163222268</v>
      </c>
      <c r="DK13" s="333">
        <v>1.335610814664161</v>
      </c>
      <c r="DL13" s="333">
        <v>1.1261131690740616</v>
      </c>
      <c r="DM13" s="333">
        <v>1.5220847985461696</v>
      </c>
      <c r="DN13" s="333">
        <v>1.1566164328435675</v>
      </c>
      <c r="DO13" s="333">
        <v>1.1327217247049881</v>
      </c>
      <c r="DP13" s="333">
        <v>1.3213846867074921</v>
      </c>
      <c r="DQ13" s="333">
        <v>0.95423429775745616</v>
      </c>
      <c r="DR13" s="333">
        <v>0.90590194287302683</v>
      </c>
      <c r="DS13" s="333">
        <v>0.84050678578814209</v>
      </c>
      <c r="DT13" s="333">
        <v>1.1675586254905221</v>
      </c>
      <c r="DU13" s="333">
        <v>1.0977651391750156</v>
      </c>
      <c r="DV13" s="333">
        <v>1.2977096263309085</v>
      </c>
      <c r="DW13" s="333">
        <v>1.6378069854712096</v>
      </c>
      <c r="DX13" s="333">
        <v>1.3275573630798487</v>
      </c>
      <c r="DY13" s="333">
        <v>1.2586313553501516</v>
      </c>
      <c r="DZ13" s="333">
        <v>1.1853916289028661</v>
      </c>
      <c r="EA13" s="333">
        <v>1.0516018893499659</v>
      </c>
      <c r="EB13" s="333">
        <v>1.099930365466159</v>
      </c>
      <c r="EC13" s="333">
        <v>1.2694734196766533</v>
      </c>
      <c r="ED13" s="333">
        <v>1.1621898963931856</v>
      </c>
      <c r="EE13" s="333">
        <v>0.98397052832149445</v>
      </c>
      <c r="EF13" s="333">
        <v>0.95071647064378784</v>
      </c>
      <c r="EG13" s="333">
        <v>0.79460653032941631</v>
      </c>
      <c r="EH13" s="333">
        <v>1.0220778192184865</v>
      </c>
      <c r="EI13" s="333">
        <v>0.97382320995640381</v>
      </c>
      <c r="EJ13" s="333">
        <v>0.97950092038434222</v>
      </c>
      <c r="EK13" s="333">
        <v>1.220782038747386</v>
      </c>
      <c r="EL13" s="333">
        <v>1.162728532144641</v>
      </c>
      <c r="EM13" s="333">
        <v>1.2263110455945132</v>
      </c>
      <c r="EN13" s="333">
        <v>0.96379405723279055</v>
      </c>
      <c r="EO13" s="333">
        <v>0.92830560379574523</v>
      </c>
      <c r="EP13" s="333">
        <v>0.94581629962716895</v>
      </c>
      <c r="EQ13" s="333">
        <v>0.98557372010583333</v>
      </c>
      <c r="ER13" s="333">
        <v>0.98757297631683039</v>
      </c>
      <c r="ES13" s="333">
        <v>0.75513553673284051</v>
      </c>
      <c r="ET13" s="333">
        <v>0.80138778116328813</v>
      </c>
      <c r="EU13" s="333">
        <v>0.81317595018321243</v>
      </c>
      <c r="EV13" s="333">
        <v>0.93257138039412513</v>
      </c>
      <c r="EW13" s="333">
        <v>0.78733485552334881</v>
      </c>
      <c r="EX13" s="333">
        <v>1.1021614719808499</v>
      </c>
      <c r="EY13" s="333">
        <v>1.1963085132956697</v>
      </c>
      <c r="EZ13" s="333">
        <v>1.0800618307688945</v>
      </c>
      <c r="FA13" s="333">
        <v>0.95474120511085758</v>
      </c>
      <c r="FB13" s="333">
        <v>0.81509395424455777</v>
      </c>
      <c r="FC13" s="333">
        <v>1.0125228138545288</v>
      </c>
      <c r="FD13" s="333">
        <v>0.88311508276027106</v>
      </c>
      <c r="FE13" s="333">
        <v>1.0451462207559639</v>
      </c>
      <c r="FF13" s="333">
        <v>1.0462099671410383</v>
      </c>
      <c r="FG13" s="333">
        <v>0.94139125471811691</v>
      </c>
      <c r="FH13" s="333">
        <v>0.98401993793504483</v>
      </c>
      <c r="FI13" s="333">
        <v>0.86047436341708683</v>
      </c>
      <c r="FJ13" s="333">
        <v>1.0280312072207873</v>
      </c>
      <c r="FK13" s="333">
        <v>0.91450913496584163</v>
      </c>
      <c r="FL13" s="333">
        <v>1.1163404057061619</v>
      </c>
      <c r="FM13" s="333">
        <v>1.0635888513604979</v>
      </c>
      <c r="FN13" s="333">
        <v>0.86967084856203813</v>
      </c>
      <c r="FO13" s="333">
        <v>0.8356791512606494</v>
      </c>
      <c r="FP13" s="333">
        <v>0.93301010321245692</v>
      </c>
      <c r="FQ13" s="333">
        <v>0.84600875558045519</v>
      </c>
      <c r="FR13" s="333">
        <v>0.9276645599831862</v>
      </c>
      <c r="FS13" s="333">
        <v>1.0739272028927316</v>
      </c>
      <c r="FT13" s="333">
        <v>1.1404055414924299</v>
      </c>
      <c r="FU13" s="333">
        <v>0.94956827708153901</v>
      </c>
      <c r="FV13" s="333">
        <v>0.87365134610219986</v>
      </c>
      <c r="FW13" s="333">
        <v>0.87622066538188381</v>
      </c>
      <c r="FX13" s="333">
        <v>1.0964427588065118</v>
      </c>
      <c r="FY13" s="333">
        <v>0.97873865509112667</v>
      </c>
      <c r="FZ13" s="333">
        <v>1.253448158878961</v>
      </c>
      <c r="GA13" s="333">
        <v>1.1962079183745089</v>
      </c>
      <c r="GB13" s="333">
        <v>1.0201137023615563</v>
      </c>
      <c r="GC13" s="333">
        <v>1.0126643549458518</v>
      </c>
      <c r="GD13" s="333">
        <v>1.2202061353515563</v>
      </c>
      <c r="GE13" s="333">
        <v>1.2993012666803672</v>
      </c>
      <c r="GF13" s="333">
        <v>1.3133218197485512</v>
      </c>
      <c r="GG13" s="333">
        <v>1.3861928429490069</v>
      </c>
      <c r="GH13" s="333">
        <v>1.4877065996031504</v>
      </c>
      <c r="GI13" s="333">
        <v>1.0872980739779576</v>
      </c>
      <c r="GJ13" s="333">
        <v>1.1035250130710788</v>
      </c>
      <c r="GK13" s="333">
        <v>1.3564872880790415</v>
      </c>
      <c r="GL13" s="333">
        <v>1.4487123017470822</v>
      </c>
      <c r="GM13" s="333">
        <v>1.4212401944483497</v>
      </c>
      <c r="GN13" s="333">
        <v>1.6372774773837375</v>
      </c>
      <c r="GO13" s="333">
        <v>1.5816357001806995</v>
      </c>
      <c r="GP13" s="333">
        <v>1.0031682342951735</v>
      </c>
      <c r="GQ13" s="333">
        <v>1.1988503887843147</v>
      </c>
      <c r="GR13" s="333">
        <v>1.1356350419423649</v>
      </c>
      <c r="GS13" s="333">
        <v>1.3293911153931173</v>
      </c>
      <c r="GT13" s="333">
        <v>1.4558016766017285</v>
      </c>
      <c r="GU13" s="333">
        <v>1.4826449256408869</v>
      </c>
      <c r="GV13" s="333">
        <v>1.4592233954562781</v>
      </c>
      <c r="GW13" s="333">
        <v>1.2551447517789756</v>
      </c>
      <c r="GX13" s="333">
        <v>1.1689327081761169</v>
      </c>
      <c r="GY13" s="333">
        <v>1.4502982435785583</v>
      </c>
      <c r="GZ13" s="333">
        <v>1.3077771829019924</v>
      </c>
      <c r="HA13" s="333">
        <v>1.2146308163487891</v>
      </c>
      <c r="HB13" s="333">
        <v>1.7168130831715163</v>
      </c>
      <c r="HC13" s="333">
        <v>1.9840871636941624</v>
      </c>
      <c r="HD13" s="333">
        <v>1.3815439793898785</v>
      </c>
      <c r="HE13" s="333">
        <v>1.1834581615205737</v>
      </c>
      <c r="HF13" s="333">
        <v>1.1240890425981602</v>
      </c>
      <c r="HG13" s="333">
        <v>1.1553173028542398</v>
      </c>
      <c r="HH13" s="333">
        <v>1.2961062601710509</v>
      </c>
      <c r="HI13" s="333">
        <v>1.5540720562287196</v>
      </c>
      <c r="HJ13" s="333">
        <v>1.4354849885156538</v>
      </c>
      <c r="HK13" s="333">
        <v>1.4614080181459299</v>
      </c>
      <c r="HL13" s="333">
        <v>1.5573505393008038</v>
      </c>
      <c r="HM13" s="333">
        <v>1.4812252206387539</v>
      </c>
      <c r="HN13" s="333">
        <v>1.3530786675339679</v>
      </c>
      <c r="HO13" s="333">
        <v>1.3384328961135838</v>
      </c>
      <c r="HP13" s="333">
        <v>1.7161208150658516</v>
      </c>
      <c r="HQ13" s="333">
        <v>1.6217687744825497</v>
      </c>
      <c r="HR13" s="333">
        <v>1.2707589950251679</v>
      </c>
      <c r="HS13" s="333">
        <v>1.1969272387846597</v>
      </c>
      <c r="HT13" s="333">
        <v>1.3333329434393111</v>
      </c>
      <c r="HU13" s="333">
        <v>1.2777198543649884</v>
      </c>
      <c r="HV13" s="333">
        <v>1.4067057876451672</v>
      </c>
      <c r="HW13" s="333">
        <v>1.5121082016439455</v>
      </c>
      <c r="HX13" s="333">
        <v>1.283324741008887</v>
      </c>
      <c r="HY13" s="333">
        <v>1.2604156452402877</v>
      </c>
      <c r="HZ13" s="333">
        <v>1.4684375011868145</v>
      </c>
      <c r="IA13" s="333">
        <v>1.2759199771659249</v>
      </c>
      <c r="IB13" s="333">
        <v>1.2811262702557362</v>
      </c>
      <c r="IC13" s="333">
        <v>1.2387267809752296</v>
      </c>
      <c r="ID13" s="333">
        <v>1.462472724386302</v>
      </c>
      <c r="IE13" s="333">
        <v>1.5235232216908612</v>
      </c>
      <c r="IF13" s="333">
        <v>1.4128473586638159</v>
      </c>
      <c r="IG13" s="333">
        <v>1.4507566330336188</v>
      </c>
      <c r="IH13" s="333">
        <v>1.4840722080773068</v>
      </c>
      <c r="II13" s="333">
        <v>1.613042153689809</v>
      </c>
      <c r="IJ13" s="333">
        <v>1.2455520363194517</v>
      </c>
      <c r="IK13" s="333">
        <v>1.2346964392831028</v>
      </c>
      <c r="IL13" s="333">
        <v>1.1946921208940939</v>
      </c>
      <c r="IM13" s="333">
        <v>1.1249877798927079</v>
      </c>
      <c r="IN13" s="333">
        <v>1.0415713170986318</v>
      </c>
      <c r="IO13" s="333">
        <v>1.0763776576487842</v>
      </c>
      <c r="IP13" s="333">
        <v>1.166507062491082</v>
      </c>
      <c r="IQ13" s="333">
        <v>1.2063659946847538</v>
      </c>
      <c r="IR13" s="333">
        <v>1.2845798414662704</v>
      </c>
      <c r="IS13" s="333">
        <v>1.3157743803356461</v>
      </c>
      <c r="IT13" s="333">
        <v>1.1808895429285757</v>
      </c>
      <c r="IU13" s="333">
        <v>1.1031665213924573</v>
      </c>
      <c r="IV13" s="333">
        <v>1.0004101394746918</v>
      </c>
      <c r="IW13" s="333">
        <v>1.0384665768128511</v>
      </c>
      <c r="IX13" s="333">
        <v>0.82930639753246593</v>
      </c>
      <c r="IY13" s="333">
        <v>0.98307441766958226</v>
      </c>
      <c r="IZ13" s="333">
        <v>1.0787463803724964</v>
      </c>
      <c r="JA13" s="333">
        <v>0.94210706667500388</v>
      </c>
      <c r="JB13" s="333">
        <v>0.81923644162897313</v>
      </c>
      <c r="JC13" s="333">
        <v>0.88702056612584446</v>
      </c>
      <c r="JD13" s="333">
        <v>1.0447106640329156</v>
      </c>
      <c r="JE13" s="333">
        <v>0.83495540431598725</v>
      </c>
      <c r="JF13" s="333">
        <v>1.0318519491490248</v>
      </c>
      <c r="JG13" s="333">
        <v>1.1054871601204117</v>
      </c>
      <c r="JH13" s="333">
        <v>0.89200563398278532</v>
      </c>
      <c r="JI13" s="333">
        <v>0.85620229926787195</v>
      </c>
      <c r="JJ13" s="333">
        <v>0.76792933721659429</v>
      </c>
      <c r="JK13" s="333">
        <v>0.85373865610092992</v>
      </c>
      <c r="JL13" s="333">
        <v>0.86590590619296404</v>
      </c>
      <c r="JM13" s="333">
        <v>0.96783567509726565</v>
      </c>
      <c r="JN13" s="333">
        <v>1.030738916890986</v>
      </c>
      <c r="JO13" s="333">
        <v>0.96371281715071777</v>
      </c>
      <c r="JP13" s="333">
        <v>0.98348037096131269</v>
      </c>
      <c r="JQ13" s="333">
        <v>0.8127633020662226</v>
      </c>
      <c r="JR13" s="333">
        <v>0.88602518562165278</v>
      </c>
      <c r="JS13" s="333">
        <v>0.86376739141714209</v>
      </c>
      <c r="JT13" s="333">
        <v>1.0082655749198461</v>
      </c>
      <c r="JU13" s="333">
        <v>1.1492524840656919</v>
      </c>
      <c r="JV13" s="333">
        <v>1.0044757649568739</v>
      </c>
      <c r="JW13" s="333">
        <v>0.89655090592480446</v>
      </c>
      <c r="JX13" s="333">
        <v>1.0503042759889099</v>
      </c>
      <c r="JY13" s="333">
        <v>0.79289645736301573</v>
      </c>
      <c r="JZ13" s="333">
        <v>0.84449036152122015</v>
      </c>
      <c r="KA13" s="333">
        <v>1.1792553833510699</v>
      </c>
      <c r="KB13" s="333">
        <v>1.0515648671332645</v>
      </c>
      <c r="KC13" s="333">
        <v>0.84019354840774485</v>
      </c>
      <c r="KD13" s="333">
        <v>0.83593205510268043</v>
      </c>
      <c r="KE13" s="333">
        <v>0.97733821590530789</v>
      </c>
      <c r="KF13" s="333">
        <v>0.94698017969453685</v>
      </c>
      <c r="KG13" s="333">
        <v>1.0372516741836548</v>
      </c>
      <c r="KH13" s="333">
        <v>1.2339218186477809</v>
      </c>
      <c r="KI13" s="333">
        <v>1.2313154768247481</v>
      </c>
      <c r="KJ13" s="333">
        <v>0.97783610347339711</v>
      </c>
      <c r="KK13" s="333">
        <v>0.97062147864101422</v>
      </c>
      <c r="KL13" s="333">
        <v>1.0040028666239373</v>
      </c>
      <c r="KM13" s="333">
        <v>1.1310084380655765</v>
      </c>
      <c r="KN13" s="333">
        <v>1.161061204704428</v>
      </c>
      <c r="KO13" s="333">
        <v>1.2476591110966675</v>
      </c>
      <c r="KP13" s="333">
        <v>1.4182333186166045</v>
      </c>
      <c r="KQ13" s="333">
        <v>0.98402296825196001</v>
      </c>
      <c r="KR13" s="333">
        <v>0.95762631903016882</v>
      </c>
      <c r="KS13" s="333">
        <v>0.81928568828257908</v>
      </c>
      <c r="KT13" s="333">
        <v>1.066342158736775</v>
      </c>
      <c r="KU13" s="333">
        <v>1.062481420432007</v>
      </c>
      <c r="KV13" s="333">
        <v>1.1350125006240319</v>
      </c>
      <c r="KW13" s="333">
        <v>1.098065925180614</v>
      </c>
      <c r="KX13" s="333">
        <v>0.94511915814292768</v>
      </c>
      <c r="KY13" s="333">
        <v>0.85429623858666115</v>
      </c>
      <c r="KZ13" s="333">
        <v>0.75364625262926976</v>
      </c>
      <c r="LA13" s="333">
        <v>0.94870713248377636</v>
      </c>
      <c r="LB13" s="333">
        <v>1.0146049104848518</v>
      </c>
      <c r="LC13" s="333">
        <v>1.5181614676166957</v>
      </c>
      <c r="LD13" s="333">
        <v>1.3547100938615204</v>
      </c>
      <c r="LE13" s="333">
        <v>1.3889536550435517</v>
      </c>
      <c r="LF13" s="333">
        <v>1.1254497536040493</v>
      </c>
      <c r="LG13" s="333">
        <v>1.2031172323725468</v>
      </c>
      <c r="LH13" s="333">
        <v>1.2613402691253155</v>
      </c>
      <c r="LI13" s="333">
        <v>1.5830924250774459</v>
      </c>
      <c r="LJ13" s="333">
        <v>2.2535422998566026</v>
      </c>
      <c r="LK13" s="333">
        <v>1.9941945963415952</v>
      </c>
      <c r="LL13" s="333">
        <v>1.3612322998367763</v>
      </c>
      <c r="LM13" s="333">
        <v>1.2076808636876188</v>
      </c>
      <c r="LN13" s="333">
        <v>2.2683309042437503</v>
      </c>
      <c r="LO13" s="333">
        <v>2.1283089099215622</v>
      </c>
      <c r="LP13" s="333">
        <v>1.6968686236839088</v>
      </c>
      <c r="LQ13" s="333">
        <v>2.135282342789647</v>
      </c>
      <c r="LR13" s="333">
        <v>2.1440040431468783</v>
      </c>
      <c r="LS13" s="333">
        <v>1.7150537095877949</v>
      </c>
      <c r="LT13" s="333">
        <v>1.4859725857690811</v>
      </c>
      <c r="LU13" s="333">
        <v>1.6164767157135651</v>
      </c>
      <c r="LV13" s="333">
        <v>1.4820929408281498</v>
      </c>
      <c r="LW13" s="333">
        <v>1.3394819194997309</v>
      </c>
      <c r="LX13" s="333">
        <v>1.7935143212155489</v>
      </c>
      <c r="LY13" s="333">
        <v>1.6196848688704921</v>
      </c>
      <c r="LZ13" s="333">
        <v>1.4377353295628397</v>
      </c>
      <c r="MA13" s="333">
        <v>1.4041475519802551</v>
      </c>
      <c r="MB13" s="333">
        <v>1.5609065059657228</v>
      </c>
      <c r="MC13" s="333">
        <v>1.6442205567143975</v>
      </c>
      <c r="MD13" s="333">
        <v>2.1052682889023946</v>
      </c>
      <c r="ME13" s="333">
        <v>2.0958068690972111</v>
      </c>
      <c r="MF13" s="333">
        <v>2.5873673432833906</v>
      </c>
      <c r="MG13" s="333">
        <v>2.1423402645754566</v>
      </c>
      <c r="MH13" s="333">
        <v>2.3250213562884601</v>
      </c>
      <c r="MI13" s="333">
        <v>2.1485553222701306</v>
      </c>
      <c r="MJ13" s="333">
        <v>1.8348459850470396</v>
      </c>
      <c r="MK13" s="333">
        <v>1.9670435338877099</v>
      </c>
      <c r="ML13" s="333">
        <v>2.3804727178425673</v>
      </c>
      <c r="MM13" s="333">
        <v>2.6909383359021608</v>
      </c>
      <c r="MN13" s="333">
        <v>1.6177949634048789</v>
      </c>
      <c r="MO13" s="333">
        <v>1.3371877139361572</v>
      </c>
      <c r="MP13" s="333">
        <v>2.2007253232083266</v>
      </c>
      <c r="MQ13" s="333">
        <v>2.4165037939581113</v>
      </c>
      <c r="MR13" s="333">
        <v>2.1564410092899631</v>
      </c>
      <c r="MS13" s="333">
        <v>1.3907415551083997</v>
      </c>
      <c r="MT13" s="333">
        <v>1.8177617867967188</v>
      </c>
      <c r="MU13" s="333">
        <v>2.1782403012267735</v>
      </c>
      <c r="MV13" s="333">
        <v>2.3545702912872102</v>
      </c>
      <c r="MW13" s="333">
        <v>2.2205736290415765</v>
      </c>
      <c r="MX13" s="333">
        <v>3.2497617362157345</v>
      </c>
      <c r="MY13" s="333">
        <v>2.895911559344321</v>
      </c>
      <c r="MZ13" s="333">
        <v>2.9169073713342426</v>
      </c>
      <c r="NA13" s="333">
        <v>2.7677942802863313</v>
      </c>
      <c r="NB13" s="333">
        <v>2.0155000653506354</v>
      </c>
      <c r="NC13" s="333">
        <v>2.0825408377300438</v>
      </c>
      <c r="ND13" s="333">
        <v>2.4099647365390919</v>
      </c>
      <c r="NE13" s="333">
        <v>2.1835440183341603</v>
      </c>
      <c r="NF13" s="333">
        <v>1.6747185959700628</v>
      </c>
      <c r="NG13" s="333">
        <v>1.7728434018695078</v>
      </c>
      <c r="NH13" s="333">
        <v>2.4290257231213221</v>
      </c>
      <c r="NI13" s="333">
        <v>2.2519578791606696</v>
      </c>
      <c r="NJ13" s="333">
        <v>2.118023942031785</v>
      </c>
    </row>
    <row r="14" spans="1:374" x14ac:dyDescent="0.25">
      <c r="A14" s="314">
        <v>43739</v>
      </c>
      <c r="B14" s="314">
        <v>43769</v>
      </c>
      <c r="D14" s="551" t="s">
        <v>86</v>
      </c>
      <c r="E14" s="336">
        <f t="shared" si="0"/>
        <v>627.01567305282833</v>
      </c>
      <c r="I14" s="322" t="s">
        <v>190</v>
      </c>
      <c r="J14" s="333">
        <v>1.226906144856682</v>
      </c>
      <c r="K14" s="333">
        <v>1.6508626266795436</v>
      </c>
      <c r="L14" s="333">
        <v>1.6075454809070822</v>
      </c>
      <c r="M14" s="333">
        <v>1.6725713226152261</v>
      </c>
      <c r="N14" s="333">
        <v>1.6723958514458048</v>
      </c>
      <c r="O14" s="333">
        <v>1.753685123284999</v>
      </c>
      <c r="P14" s="333">
        <v>2.0960199181614985</v>
      </c>
      <c r="Q14" s="333">
        <v>1.6377212462781277</v>
      </c>
      <c r="R14" s="333">
        <v>1.3820862523135098</v>
      </c>
      <c r="S14" s="333">
        <v>1.9532202780140595</v>
      </c>
      <c r="T14" s="333">
        <v>2.4032868147548676</v>
      </c>
      <c r="U14" s="333">
        <v>2.7223428238572995</v>
      </c>
      <c r="V14" s="333">
        <v>2.4356339639009055</v>
      </c>
      <c r="W14" s="333">
        <v>2.4134713439053859</v>
      </c>
      <c r="X14" s="333">
        <v>1.9945828516774899</v>
      </c>
      <c r="Y14" s="333">
        <v>2.3343343725245593</v>
      </c>
      <c r="Z14" s="333">
        <v>2.1289996228099644</v>
      </c>
      <c r="AA14" s="333">
        <v>2.0715479847437335</v>
      </c>
      <c r="AB14" s="333">
        <v>2.1669438147867437</v>
      </c>
      <c r="AC14" s="333">
        <v>2.0398965102342665</v>
      </c>
      <c r="AD14" s="333">
        <v>3.983661157705829</v>
      </c>
      <c r="AE14" s="333">
        <v>2.8576487580182675</v>
      </c>
      <c r="AF14" s="333">
        <v>2.0342378897534874</v>
      </c>
      <c r="AG14" s="333">
        <v>1.4674442541875099</v>
      </c>
      <c r="AH14" s="333">
        <v>1.7347647919644438</v>
      </c>
      <c r="AI14" s="333">
        <v>2.4088352724521935</v>
      </c>
      <c r="AJ14" s="333">
        <v>1.8940264999683929</v>
      </c>
      <c r="AK14" s="333">
        <v>2.1710629696430725</v>
      </c>
      <c r="AL14" s="333">
        <v>2.1124574144539658</v>
      </c>
      <c r="AM14" s="333">
        <v>2.2969023121686392</v>
      </c>
      <c r="AN14" s="333">
        <v>3.6996274895629528</v>
      </c>
      <c r="AO14" s="333">
        <v>3.5652119085401259</v>
      </c>
      <c r="AP14" s="333">
        <v>3.1966871934179681</v>
      </c>
      <c r="AQ14" s="333">
        <v>2.3771918433398755</v>
      </c>
      <c r="AR14" s="333">
        <v>1.6803388717720829</v>
      </c>
      <c r="AS14" s="333">
        <v>1.5759047409961877</v>
      </c>
      <c r="AT14" s="333">
        <v>1.7097437683168091</v>
      </c>
      <c r="AU14" s="333">
        <v>1.9156809489185247</v>
      </c>
      <c r="AV14" s="333">
        <v>1.8542946924910095</v>
      </c>
      <c r="AW14" s="333">
        <v>2.6348346024091076</v>
      </c>
      <c r="AX14" s="333">
        <v>2.5489818655406942</v>
      </c>
      <c r="AY14" s="333">
        <v>2.1043765036321953</v>
      </c>
      <c r="AZ14" s="333">
        <v>2.6999261374885997</v>
      </c>
      <c r="BA14" s="333">
        <v>1.8054928866523912</v>
      </c>
      <c r="BB14" s="333">
        <v>1.8803903711561964</v>
      </c>
      <c r="BC14" s="333">
        <v>1.668647594035058</v>
      </c>
      <c r="BD14" s="333">
        <v>1.7470166348426022</v>
      </c>
      <c r="BE14" s="333">
        <v>2.2599805105668205</v>
      </c>
      <c r="BF14" s="333">
        <v>2.3148073938277518</v>
      </c>
      <c r="BG14" s="333">
        <v>2.231325273597045</v>
      </c>
      <c r="BH14" s="333">
        <v>2.5749747431905976</v>
      </c>
      <c r="BI14" s="333">
        <v>1.9270407597171249</v>
      </c>
      <c r="BJ14" s="333">
        <v>2.0162615077552077</v>
      </c>
      <c r="BK14" s="333">
        <v>2.1554637082347656</v>
      </c>
      <c r="BL14" s="333">
        <v>2.0575636404791675</v>
      </c>
      <c r="BM14" s="333">
        <v>2.0052426133970553</v>
      </c>
      <c r="BN14" s="333">
        <v>2.1316648269937231</v>
      </c>
      <c r="BO14" s="333">
        <v>2.6229259504757025</v>
      </c>
      <c r="BP14" s="333">
        <v>2.5039295531833994</v>
      </c>
      <c r="BQ14" s="333">
        <v>2.5501361575139279</v>
      </c>
      <c r="BR14" s="333">
        <v>2.7883381924879398</v>
      </c>
      <c r="BS14" s="333">
        <v>2.1841850282552375</v>
      </c>
      <c r="BT14" s="333">
        <v>2.0721686204031902</v>
      </c>
      <c r="BU14" s="333">
        <v>2.164487773685178</v>
      </c>
      <c r="BV14" s="333">
        <v>2.6621246134257794</v>
      </c>
      <c r="BW14" s="333">
        <v>2.6266470522296474</v>
      </c>
      <c r="BX14" s="333">
        <v>2.281326188317089</v>
      </c>
      <c r="BY14" s="333">
        <v>2.1870991353068594</v>
      </c>
      <c r="BZ14" s="333">
        <v>2.5963860988249161</v>
      </c>
      <c r="CA14" s="333">
        <v>1.6663307438338522</v>
      </c>
      <c r="CB14" s="333">
        <v>1.9162009100115536</v>
      </c>
      <c r="CC14" s="333">
        <v>1.84908534724935</v>
      </c>
      <c r="CD14" s="333">
        <v>1.4403777096698855</v>
      </c>
      <c r="CE14" s="333">
        <v>1.2499008075678979</v>
      </c>
      <c r="CF14" s="333">
        <v>1.4866997866084262</v>
      </c>
      <c r="CG14" s="333">
        <v>2.1438192859101033</v>
      </c>
      <c r="CH14" s="333">
        <v>1.9103717722162976</v>
      </c>
      <c r="CI14" s="333">
        <v>1.7116214826986285</v>
      </c>
      <c r="CJ14" s="333">
        <v>1.5324855989596973</v>
      </c>
      <c r="CK14" s="333">
        <v>1.7391483798133851</v>
      </c>
      <c r="CL14" s="333">
        <v>1.7636472651429564</v>
      </c>
      <c r="CM14" s="333">
        <v>2.2539393094447098</v>
      </c>
      <c r="CN14" s="333">
        <v>1.9140621775147075</v>
      </c>
      <c r="CO14" s="333">
        <v>1.3834109921112148</v>
      </c>
      <c r="CP14" s="333">
        <v>1.6700668568944623</v>
      </c>
      <c r="CQ14" s="333">
        <v>1.566022720874098</v>
      </c>
      <c r="CR14" s="333">
        <v>1.6608126625725461</v>
      </c>
      <c r="CS14" s="333">
        <v>1.4732278439633557</v>
      </c>
      <c r="CT14" s="333">
        <v>1.2311536929509517</v>
      </c>
      <c r="CU14" s="333">
        <v>1.4029895557683123</v>
      </c>
      <c r="CV14" s="333">
        <v>1.5056101154787642</v>
      </c>
      <c r="CW14" s="333">
        <v>1.5076302470733025</v>
      </c>
      <c r="CX14" s="333">
        <v>1.2124936534065311</v>
      </c>
      <c r="CY14" s="333">
        <v>1.1994221985070317</v>
      </c>
      <c r="CZ14" s="333">
        <v>1.3748114008861689</v>
      </c>
      <c r="DA14" s="333">
        <v>1.5310370649552989</v>
      </c>
      <c r="DB14" s="333">
        <v>1.1894488627965645</v>
      </c>
      <c r="DC14" s="333">
        <v>1.0602989690980973</v>
      </c>
      <c r="DD14" s="333">
        <v>1.1077783696805239</v>
      </c>
      <c r="DE14" s="333">
        <v>1.0926690599529969</v>
      </c>
      <c r="DF14" s="333">
        <v>1.3764335868790036</v>
      </c>
      <c r="DG14" s="333">
        <v>1.3184328799760863</v>
      </c>
      <c r="DH14" s="333">
        <v>1.2673792661108971</v>
      </c>
      <c r="DI14" s="333">
        <v>1.0504296995499824</v>
      </c>
      <c r="DJ14" s="333">
        <v>0.92768992514201221</v>
      </c>
      <c r="DK14" s="333">
        <v>1.1935251783127612</v>
      </c>
      <c r="DL14" s="333">
        <v>1.0248178607008205</v>
      </c>
      <c r="DM14" s="333">
        <v>1.3022760836585798</v>
      </c>
      <c r="DN14" s="333">
        <v>1.0684402890209697</v>
      </c>
      <c r="DO14" s="333">
        <v>1.2071913587683596</v>
      </c>
      <c r="DP14" s="333">
        <v>1.3025629851210039</v>
      </c>
      <c r="DQ14" s="333">
        <v>0.97658826046858149</v>
      </c>
      <c r="DR14" s="333">
        <v>0.81670867154023652</v>
      </c>
      <c r="DS14" s="333">
        <v>0.77558149940332288</v>
      </c>
      <c r="DT14" s="333">
        <v>0.94789703882664322</v>
      </c>
      <c r="DU14" s="333">
        <v>1.0261003356363252</v>
      </c>
      <c r="DV14" s="333">
        <v>1.3031746251543015</v>
      </c>
      <c r="DW14" s="333">
        <v>1.54451385634973</v>
      </c>
      <c r="DX14" s="333">
        <v>1.278919232780358</v>
      </c>
      <c r="DY14" s="333">
        <v>1.0851614390746445</v>
      </c>
      <c r="DZ14" s="333">
        <v>1.0290251839928395</v>
      </c>
      <c r="EA14" s="333">
        <v>0.91089734388637023</v>
      </c>
      <c r="EB14" s="333">
        <v>0.9201213178787776</v>
      </c>
      <c r="EC14" s="333">
        <v>1.1240857707135281</v>
      </c>
      <c r="ED14" s="333">
        <v>1.205285454523451</v>
      </c>
      <c r="EE14" s="333">
        <v>0.87930923102308511</v>
      </c>
      <c r="EF14" s="333">
        <v>0.80526429679910594</v>
      </c>
      <c r="EG14" s="333">
        <v>0.78635415109012619</v>
      </c>
      <c r="EH14" s="333">
        <v>0.82285707710307765</v>
      </c>
      <c r="EI14" s="333">
        <v>0.82978344689342143</v>
      </c>
      <c r="EJ14" s="333">
        <v>0.95401860028826158</v>
      </c>
      <c r="EK14" s="333">
        <v>1.3303265506304247</v>
      </c>
      <c r="EL14" s="333">
        <v>1.1471106157839073</v>
      </c>
      <c r="EM14" s="333">
        <v>1.144007860913711</v>
      </c>
      <c r="EN14" s="333">
        <v>0.8615236115503675</v>
      </c>
      <c r="EO14" s="333">
        <v>0.84336006714779055</v>
      </c>
      <c r="EP14" s="333">
        <v>0.77547608484598685</v>
      </c>
      <c r="EQ14" s="333">
        <v>1.0036554355121181</v>
      </c>
      <c r="ER14" s="333">
        <v>0.89973511070767054</v>
      </c>
      <c r="ES14" s="333">
        <v>0.80092231333057595</v>
      </c>
      <c r="ET14" s="333">
        <v>0.72815748110711076</v>
      </c>
      <c r="EU14" s="333">
        <v>0.72323795324001461</v>
      </c>
      <c r="EV14" s="333">
        <v>0.91502795119578095</v>
      </c>
      <c r="EW14" s="333">
        <v>0.74365770476867676</v>
      </c>
      <c r="EX14" s="333">
        <v>1.0729914730824281</v>
      </c>
      <c r="EY14" s="333">
        <v>1.0775103612723591</v>
      </c>
      <c r="EZ14" s="333">
        <v>1.145201858090277</v>
      </c>
      <c r="FA14" s="333">
        <v>0.8426224758022931</v>
      </c>
      <c r="FB14" s="333">
        <v>0.76876281769354116</v>
      </c>
      <c r="FC14" s="333">
        <v>0.84040266757749804</v>
      </c>
      <c r="FD14" s="333">
        <v>0.82222396270575138</v>
      </c>
      <c r="FE14" s="333">
        <v>1.0735321255905352</v>
      </c>
      <c r="FF14" s="333">
        <v>1.0934092625902014</v>
      </c>
      <c r="FG14" s="333">
        <v>0.89890811900596324</v>
      </c>
      <c r="FH14" s="333">
        <v>0.8872944324914338</v>
      </c>
      <c r="FI14" s="333">
        <v>0.83638653562613052</v>
      </c>
      <c r="FJ14" s="333">
        <v>0.94408426672553925</v>
      </c>
      <c r="FK14" s="333">
        <v>0.97165162587950704</v>
      </c>
      <c r="FL14" s="333">
        <v>1.0862063840034213</v>
      </c>
      <c r="FM14" s="333">
        <v>1.0588368240078372</v>
      </c>
      <c r="FN14" s="333">
        <v>0.7484762416249624</v>
      </c>
      <c r="FO14" s="333">
        <v>0.77874578598478816</v>
      </c>
      <c r="FP14" s="333">
        <v>0.82822002841576015</v>
      </c>
      <c r="FQ14" s="333">
        <v>0.89925233016590755</v>
      </c>
      <c r="FR14" s="333">
        <v>0.86707017892645644</v>
      </c>
      <c r="FS14" s="333">
        <v>1.0345749908203823</v>
      </c>
      <c r="FT14" s="333">
        <v>1.2126909433588315</v>
      </c>
      <c r="FU14" s="333">
        <v>0.9325913794136429</v>
      </c>
      <c r="FV14" s="333">
        <v>0.84316703275349603</v>
      </c>
      <c r="FW14" s="333">
        <v>0.85226562212513979</v>
      </c>
      <c r="FX14" s="333">
        <v>1.0562153839496853</v>
      </c>
      <c r="FY14" s="333">
        <v>1.0067139921464372</v>
      </c>
      <c r="FZ14" s="333">
        <v>1.2339354386111936</v>
      </c>
      <c r="GA14" s="333">
        <v>1.2804649056532977</v>
      </c>
      <c r="GB14" s="333">
        <v>0.99565006387904176</v>
      </c>
      <c r="GC14" s="333">
        <v>0.98849760229478389</v>
      </c>
      <c r="GD14" s="333">
        <v>1.1829419094686404</v>
      </c>
      <c r="GE14" s="333">
        <v>1.3470029842990079</v>
      </c>
      <c r="GF14" s="333">
        <v>1.3159194819021742</v>
      </c>
      <c r="GG14" s="333">
        <v>1.4608460023714502</v>
      </c>
      <c r="GH14" s="333">
        <v>1.5934603087212202</v>
      </c>
      <c r="GI14" s="333">
        <v>1.0461989585905003</v>
      </c>
      <c r="GJ14" s="333">
        <v>1.1512688846406955</v>
      </c>
      <c r="GK14" s="333">
        <v>1.422404609188906</v>
      </c>
      <c r="GL14" s="333">
        <v>1.5963774473744896</v>
      </c>
      <c r="GM14" s="333">
        <v>1.4124136862380887</v>
      </c>
      <c r="GN14" s="333">
        <v>1.7649872531156237</v>
      </c>
      <c r="GO14" s="333">
        <v>1.6054749098702172</v>
      </c>
      <c r="GP14" s="333">
        <v>0.98170990466445573</v>
      </c>
      <c r="GQ14" s="333">
        <v>1.1803901874479541</v>
      </c>
      <c r="GR14" s="333">
        <v>1.2461716225327188</v>
      </c>
      <c r="GS14" s="333">
        <v>1.3111907387614132</v>
      </c>
      <c r="GT14" s="333">
        <v>1.4708913288809531</v>
      </c>
      <c r="GU14" s="333">
        <v>1.4893291094761325</v>
      </c>
      <c r="GV14" s="333">
        <v>1.4925602844658596</v>
      </c>
      <c r="GW14" s="333">
        <v>1.2503615825205669</v>
      </c>
      <c r="GX14" s="333">
        <v>1.1231316040312975</v>
      </c>
      <c r="GY14" s="333">
        <v>1.4728206850753733</v>
      </c>
      <c r="GZ14" s="333">
        <v>1.236486194806182</v>
      </c>
      <c r="HA14" s="333">
        <v>1.1512571281749022</v>
      </c>
      <c r="HB14" s="333">
        <v>1.8660448168746775</v>
      </c>
      <c r="HC14" s="333">
        <v>2.1329878370072599</v>
      </c>
      <c r="HD14" s="333">
        <v>1.3116340009468661</v>
      </c>
      <c r="HE14" s="333">
        <v>1.1522176615481965</v>
      </c>
      <c r="HF14" s="333">
        <v>1.0931941499106539</v>
      </c>
      <c r="HG14" s="333">
        <v>1.1809411689603777</v>
      </c>
      <c r="HH14" s="333">
        <v>1.3509899030503978</v>
      </c>
      <c r="HI14" s="333">
        <v>1.5038842629408848</v>
      </c>
      <c r="HJ14" s="333">
        <v>1.5527081054470675</v>
      </c>
      <c r="HK14" s="333">
        <v>1.4031073620582353</v>
      </c>
      <c r="HL14" s="333">
        <v>1.612925262248512</v>
      </c>
      <c r="HM14" s="333">
        <v>1.5038755241588071</v>
      </c>
      <c r="HN14" s="333">
        <v>1.3718861557776709</v>
      </c>
      <c r="HO14" s="333">
        <v>1.2548630542625259</v>
      </c>
      <c r="HP14" s="333">
        <v>1.7192961667487705</v>
      </c>
      <c r="HQ14" s="333">
        <v>1.8531391484982369</v>
      </c>
      <c r="HR14" s="333">
        <v>1.319503369385403</v>
      </c>
      <c r="HS14" s="333">
        <v>1.2137429692267687</v>
      </c>
      <c r="HT14" s="333">
        <v>1.3362705328123157</v>
      </c>
      <c r="HU14" s="333">
        <v>1.3448534192893953</v>
      </c>
      <c r="HV14" s="333">
        <v>1.5279833303349497</v>
      </c>
      <c r="HW14" s="333">
        <v>1.4589650331806838</v>
      </c>
      <c r="HX14" s="333">
        <v>1.446192836823462</v>
      </c>
      <c r="HY14" s="333">
        <v>1.2211096948255959</v>
      </c>
      <c r="HZ14" s="333">
        <v>1.4160540235912535</v>
      </c>
      <c r="IA14" s="333">
        <v>1.2289411877052416</v>
      </c>
      <c r="IB14" s="333">
        <v>1.3795841604207959</v>
      </c>
      <c r="IC14" s="333">
        <v>1.2599026407181659</v>
      </c>
      <c r="ID14" s="333">
        <v>1.3626323737456951</v>
      </c>
      <c r="IE14" s="333">
        <v>1.6076385386273788</v>
      </c>
      <c r="IF14" s="333">
        <v>1.5320252847365421</v>
      </c>
      <c r="IG14" s="333">
        <v>1.4036310928775155</v>
      </c>
      <c r="IH14" s="333">
        <v>1.4740021671967141</v>
      </c>
      <c r="II14" s="333">
        <v>1.6369661413552556</v>
      </c>
      <c r="IJ14" s="333">
        <v>1.1512141947404462</v>
      </c>
      <c r="IK14" s="333">
        <v>1.2738238251490202</v>
      </c>
      <c r="IL14" s="333">
        <v>1.3879778344529596</v>
      </c>
      <c r="IM14" s="333">
        <v>1.1117176842619403</v>
      </c>
      <c r="IN14" s="333">
        <v>1.0482710659185013</v>
      </c>
      <c r="IO14" s="333">
        <v>0.94683281436848821</v>
      </c>
      <c r="IP14" s="333">
        <v>1.184995140379008</v>
      </c>
      <c r="IQ14" s="333">
        <v>1.2601869995848991</v>
      </c>
      <c r="IR14" s="333">
        <v>1.3152796340224722</v>
      </c>
      <c r="IS14" s="333">
        <v>1.3919705215821483</v>
      </c>
      <c r="IT14" s="333">
        <v>1.249657508653746</v>
      </c>
      <c r="IU14" s="333">
        <v>1.1152745175367615</v>
      </c>
      <c r="IV14" s="333">
        <v>1.0820874367596742</v>
      </c>
      <c r="IW14" s="333">
        <v>0.96112164529877619</v>
      </c>
      <c r="IX14" s="333">
        <v>0.87453376238819858</v>
      </c>
      <c r="IY14" s="333">
        <v>0.92436877180436783</v>
      </c>
      <c r="IZ14" s="333">
        <v>1.04128282968849</v>
      </c>
      <c r="JA14" s="333">
        <v>0.89717391897069731</v>
      </c>
      <c r="JB14" s="333">
        <v>0.83756633183864304</v>
      </c>
      <c r="JC14" s="333">
        <v>0.94006392570304076</v>
      </c>
      <c r="JD14" s="333">
        <v>1.0582062698583852</v>
      </c>
      <c r="JE14" s="333">
        <v>0.86753374510413728</v>
      </c>
      <c r="JF14" s="333">
        <v>0.99912155534781089</v>
      </c>
      <c r="JG14" s="333">
        <v>1.171795994469756</v>
      </c>
      <c r="JH14" s="333">
        <v>0.83834242000195502</v>
      </c>
      <c r="JI14" s="333">
        <v>0.81085987811435445</v>
      </c>
      <c r="JJ14" s="333">
        <v>0.79994235016594661</v>
      </c>
      <c r="JK14" s="333">
        <v>0.74497885281432563</v>
      </c>
      <c r="JL14" s="333">
        <v>0.740000962589069</v>
      </c>
      <c r="JM14" s="333">
        <v>1.0530652084115151</v>
      </c>
      <c r="JN14" s="333">
        <v>1.0577586135640411</v>
      </c>
      <c r="JO14" s="333">
        <v>0.90389943457464483</v>
      </c>
      <c r="JP14" s="333">
        <v>0.89525333709788257</v>
      </c>
      <c r="JQ14" s="333">
        <v>0.76967784580252885</v>
      </c>
      <c r="JR14" s="333">
        <v>0.89570093056810141</v>
      </c>
      <c r="JS14" s="333">
        <v>0.83589031693755989</v>
      </c>
      <c r="JT14" s="333">
        <v>1.0344969700479387</v>
      </c>
      <c r="JU14" s="333">
        <v>1.2039498630200869</v>
      </c>
      <c r="JV14" s="333">
        <v>1.0124439764207398</v>
      </c>
      <c r="JW14" s="333">
        <v>0.83868316381112096</v>
      </c>
      <c r="JX14" s="333">
        <v>1.092226712036811</v>
      </c>
      <c r="JY14" s="333">
        <v>0.78388812161219823</v>
      </c>
      <c r="JZ14" s="333">
        <v>0.73318173321900515</v>
      </c>
      <c r="KA14" s="333">
        <v>0.92903118097464898</v>
      </c>
      <c r="KB14" s="333">
        <v>0.90893537278068814</v>
      </c>
      <c r="KC14" s="333">
        <v>0.75010868482001025</v>
      </c>
      <c r="KD14" s="333">
        <v>0.78186580676915518</v>
      </c>
      <c r="KE14" s="333">
        <v>1.0201636506594751</v>
      </c>
      <c r="KF14" s="333">
        <v>0.79929620043633487</v>
      </c>
      <c r="KG14" s="333">
        <v>1.0491507700812941</v>
      </c>
      <c r="KH14" s="333">
        <v>1.0954198014900978</v>
      </c>
      <c r="KI14" s="333">
        <v>1.1979109125517773</v>
      </c>
      <c r="KJ14" s="333">
        <v>0.92332671660228005</v>
      </c>
      <c r="KK14" s="333">
        <v>0.9181938894034376</v>
      </c>
      <c r="KL14" s="333">
        <v>0.83788760784744609</v>
      </c>
      <c r="KM14" s="333">
        <v>1.0814095000670914</v>
      </c>
      <c r="KN14" s="333">
        <v>0.92641725617811421</v>
      </c>
      <c r="KO14" s="333">
        <v>1.1702856897222853</v>
      </c>
      <c r="KP14" s="333">
        <v>1.243899496564596</v>
      </c>
      <c r="KQ14" s="333">
        <v>0.91362420506198749</v>
      </c>
      <c r="KR14" s="333">
        <v>0.93121320726943357</v>
      </c>
      <c r="KS14" s="333">
        <v>0.7365353813933565</v>
      </c>
      <c r="KT14" s="333">
        <v>0.9112666083055232</v>
      </c>
      <c r="KU14" s="333">
        <v>0.98103736569238276</v>
      </c>
      <c r="KV14" s="333">
        <v>1.0710149110610858</v>
      </c>
      <c r="KW14" s="333">
        <v>1.1922738850693897</v>
      </c>
      <c r="KX14" s="333">
        <v>0.81090534912685008</v>
      </c>
      <c r="KY14" s="333">
        <v>0.85218796299045396</v>
      </c>
      <c r="KZ14" s="333">
        <v>0.75514052806091891</v>
      </c>
      <c r="LA14" s="333">
        <v>0.77093861435531919</v>
      </c>
      <c r="LB14" s="333">
        <v>0.99667489923864006</v>
      </c>
      <c r="LC14" s="333">
        <v>1.3633704678240155</v>
      </c>
      <c r="LD14" s="333">
        <v>1.1903984642315673</v>
      </c>
      <c r="LE14" s="333">
        <v>1.1170229426140639</v>
      </c>
      <c r="LF14" s="333">
        <v>1.0920745730740813</v>
      </c>
      <c r="LG14" s="333">
        <v>0.96228113096296763</v>
      </c>
      <c r="LH14" s="333">
        <v>1.1675094290756622</v>
      </c>
      <c r="LI14" s="333">
        <v>1.4882766180756499</v>
      </c>
      <c r="LJ14" s="333">
        <v>1.8767972139177964</v>
      </c>
      <c r="LK14" s="333">
        <v>1.74802231317095</v>
      </c>
      <c r="LL14" s="333">
        <v>1.0981261096354415</v>
      </c>
      <c r="LM14" s="333">
        <v>1.203747671226199</v>
      </c>
      <c r="LN14" s="333">
        <v>2.0440137632492266</v>
      </c>
      <c r="LO14" s="333">
        <v>1.7701444882124453</v>
      </c>
      <c r="LP14" s="333">
        <v>1.5882593202813085</v>
      </c>
      <c r="LQ14" s="333">
        <v>1.9268111569149231</v>
      </c>
      <c r="LR14" s="333">
        <v>1.9518547163005764</v>
      </c>
      <c r="LS14" s="333">
        <v>1.618098881285186</v>
      </c>
      <c r="LT14" s="333">
        <v>1.3668416405535415</v>
      </c>
      <c r="LU14" s="333">
        <v>1.3534523901357718</v>
      </c>
      <c r="LV14" s="333">
        <v>1.4085886526129281</v>
      </c>
      <c r="LW14" s="333">
        <v>1.1191044395283216</v>
      </c>
      <c r="LX14" s="333">
        <v>1.6500835931465123</v>
      </c>
      <c r="LY14" s="333">
        <v>1.5277997541508579</v>
      </c>
      <c r="LZ14" s="333">
        <v>1.3338203359960985</v>
      </c>
      <c r="MA14" s="333">
        <v>1.1254957119349493</v>
      </c>
      <c r="MB14" s="333">
        <v>1.4835849361395259</v>
      </c>
      <c r="MC14" s="333">
        <v>1.6744877118309094</v>
      </c>
      <c r="MD14" s="333">
        <v>1.9357678886709688</v>
      </c>
      <c r="ME14" s="333">
        <v>2.0972034010591463</v>
      </c>
      <c r="MF14" s="333">
        <v>2.6001364181960342</v>
      </c>
      <c r="MG14" s="333">
        <v>2.0098137295325387</v>
      </c>
      <c r="MH14" s="333">
        <v>2.2286965458069061</v>
      </c>
      <c r="MI14" s="333">
        <v>2.0207557234059763</v>
      </c>
      <c r="MJ14" s="333">
        <v>1.6811947643151801</v>
      </c>
      <c r="MK14" s="333">
        <v>1.8328649289621095</v>
      </c>
      <c r="ML14" s="333">
        <v>2.0658675144321625</v>
      </c>
      <c r="MM14" s="333">
        <v>2.3944424254405838</v>
      </c>
      <c r="MN14" s="333">
        <v>1.4168943242776078</v>
      </c>
      <c r="MO14" s="333">
        <v>1.2424507154721649</v>
      </c>
      <c r="MP14" s="333">
        <v>2.1616017804860719</v>
      </c>
      <c r="MQ14" s="333">
        <v>2.2818490084399126</v>
      </c>
      <c r="MR14" s="333">
        <v>2.0805371664414873</v>
      </c>
      <c r="MS14" s="333">
        <v>1.371867731294478</v>
      </c>
      <c r="MT14" s="333">
        <v>1.6003042727644723</v>
      </c>
      <c r="MU14" s="333">
        <v>1.9795877108889663</v>
      </c>
      <c r="MV14" s="333">
        <v>2.2749222253905232</v>
      </c>
      <c r="MW14" s="333">
        <v>1.9349063486524825</v>
      </c>
      <c r="MX14" s="333">
        <v>2.8762852030810122</v>
      </c>
      <c r="MY14" s="333">
        <v>2.4458747503331471</v>
      </c>
      <c r="MZ14" s="333">
        <v>2.7666774294399774</v>
      </c>
      <c r="NA14" s="333">
        <v>2.5211234624174956</v>
      </c>
      <c r="NB14" s="333">
        <v>1.7539286596657997</v>
      </c>
      <c r="NC14" s="333">
        <v>1.7967332497982176</v>
      </c>
      <c r="ND14" s="333">
        <v>2.1478044529984626</v>
      </c>
      <c r="NE14" s="333">
        <v>1.9921027335096977</v>
      </c>
      <c r="NF14" s="333">
        <v>1.4328608446289397</v>
      </c>
      <c r="NG14" s="333">
        <v>1.6145402917116995</v>
      </c>
      <c r="NH14" s="333">
        <v>2.1192925437596815</v>
      </c>
      <c r="NI14" s="333">
        <v>2.0913454720196096</v>
      </c>
      <c r="NJ14" s="333">
        <v>2.0019850095823077</v>
      </c>
    </row>
    <row r="15" spans="1:374" x14ac:dyDescent="0.25">
      <c r="A15" s="314">
        <v>43770</v>
      </c>
      <c r="B15" s="314">
        <v>43799</v>
      </c>
      <c r="D15" s="551" t="s">
        <v>87</v>
      </c>
      <c r="E15" s="336">
        <f t="shared" si="0"/>
        <v>1057.1130838568697</v>
      </c>
      <c r="I15" s="322" t="s">
        <v>191</v>
      </c>
      <c r="J15" s="333">
        <v>1.2403423550829471</v>
      </c>
      <c r="K15" s="333">
        <v>1.5552214723818965</v>
      </c>
      <c r="L15" s="333">
        <v>1.561254523641449</v>
      </c>
      <c r="M15" s="333">
        <v>1.5436234729605616</v>
      </c>
      <c r="N15" s="333">
        <v>1.7074244384032742</v>
      </c>
      <c r="O15" s="333">
        <v>1.5626325605548288</v>
      </c>
      <c r="P15" s="333">
        <v>2.0606468469391372</v>
      </c>
      <c r="Q15" s="333">
        <v>1.5304008926153079</v>
      </c>
      <c r="R15" s="333">
        <v>1.2387675076809943</v>
      </c>
      <c r="S15" s="333">
        <v>1.8227288561336024</v>
      </c>
      <c r="T15" s="333">
        <v>2.1689160711774487</v>
      </c>
      <c r="U15" s="333">
        <v>2.3359241655797844</v>
      </c>
      <c r="V15" s="333">
        <v>2.3898586632169514</v>
      </c>
      <c r="W15" s="333">
        <v>2.3085114858687814</v>
      </c>
      <c r="X15" s="333">
        <v>1.8117648930207504</v>
      </c>
      <c r="Y15" s="333">
        <v>2.0943413840649217</v>
      </c>
      <c r="Z15" s="333">
        <v>1.895684544454862</v>
      </c>
      <c r="AA15" s="333">
        <v>1.8632514735648535</v>
      </c>
      <c r="AB15" s="333">
        <v>1.8735900073767111</v>
      </c>
      <c r="AC15" s="333">
        <v>1.9440171196820819</v>
      </c>
      <c r="AD15" s="333">
        <v>3.7849789456498906</v>
      </c>
      <c r="AE15" s="333">
        <v>2.5850614939803997</v>
      </c>
      <c r="AF15" s="333">
        <v>1.9870898989947352</v>
      </c>
      <c r="AG15" s="333">
        <v>1.3817908910099339</v>
      </c>
      <c r="AH15" s="333">
        <v>1.4970759538275002</v>
      </c>
      <c r="AI15" s="333">
        <v>2.0573977407333444</v>
      </c>
      <c r="AJ15" s="333">
        <v>1.7762083884196262</v>
      </c>
      <c r="AK15" s="333">
        <v>2.1856550969306294</v>
      </c>
      <c r="AL15" s="333">
        <v>2.0003415304506014</v>
      </c>
      <c r="AM15" s="333">
        <v>1.964435862154748</v>
      </c>
      <c r="AN15" s="333">
        <v>3.3380949135339959</v>
      </c>
      <c r="AO15" s="333">
        <v>3.3341118146442086</v>
      </c>
      <c r="AP15" s="333">
        <v>2.8602233737674405</v>
      </c>
      <c r="AQ15" s="333">
        <v>2.1594252701243288</v>
      </c>
      <c r="AR15" s="333">
        <v>1.4407005207194261</v>
      </c>
      <c r="AS15" s="333">
        <v>1.3376542351323044</v>
      </c>
      <c r="AT15" s="333">
        <v>1.5961296683092716</v>
      </c>
      <c r="AU15" s="333">
        <v>1.9239994376010561</v>
      </c>
      <c r="AV15" s="333">
        <v>1.7596125145702419</v>
      </c>
      <c r="AW15" s="333">
        <v>2.512925073350206</v>
      </c>
      <c r="AX15" s="333">
        <v>2.33311934090748</v>
      </c>
      <c r="AY15" s="333">
        <v>2.0183502192720577</v>
      </c>
      <c r="AZ15" s="333">
        <v>2.4092104455230472</v>
      </c>
      <c r="BA15" s="333">
        <v>1.72584374383033</v>
      </c>
      <c r="BB15" s="333">
        <v>1.7308852563076611</v>
      </c>
      <c r="BC15" s="333">
        <v>1.6254297716534196</v>
      </c>
      <c r="BD15" s="333">
        <v>1.6293457646074621</v>
      </c>
      <c r="BE15" s="333">
        <v>1.9780503980865181</v>
      </c>
      <c r="BF15" s="333">
        <v>2.2200256386650126</v>
      </c>
      <c r="BG15" s="333">
        <v>2.0262579148716666</v>
      </c>
      <c r="BH15" s="333">
        <v>2.4343505003690633</v>
      </c>
      <c r="BI15" s="333">
        <v>1.6608940794733855</v>
      </c>
      <c r="BJ15" s="333">
        <v>1.6389885173589596</v>
      </c>
      <c r="BK15" s="333">
        <v>2.0118306866334073</v>
      </c>
      <c r="BL15" s="333">
        <v>1.9527970614246379</v>
      </c>
      <c r="BM15" s="333">
        <v>1.7667077447505903</v>
      </c>
      <c r="BN15" s="333">
        <v>1.9458955969605247</v>
      </c>
      <c r="BO15" s="333">
        <v>2.4950253835439602</v>
      </c>
      <c r="BP15" s="333">
        <v>2.0827596780336952</v>
      </c>
      <c r="BQ15" s="333">
        <v>2.3412967661448727</v>
      </c>
      <c r="BR15" s="333">
        <v>2.4189317919980775</v>
      </c>
      <c r="BS15" s="333">
        <v>1.9261240541925355</v>
      </c>
      <c r="BT15" s="333">
        <v>1.9937037007417189</v>
      </c>
      <c r="BU15" s="333">
        <v>2.0003953055697972</v>
      </c>
      <c r="BV15" s="333">
        <v>2.4561771280033113</v>
      </c>
      <c r="BW15" s="333">
        <v>2.3512839718263203</v>
      </c>
      <c r="BX15" s="333">
        <v>2.0327170981794298</v>
      </c>
      <c r="BY15" s="333">
        <v>1.8299065890264004</v>
      </c>
      <c r="BZ15" s="333">
        <v>2.6848826982280367</v>
      </c>
      <c r="CA15" s="333">
        <v>1.4101308042017575</v>
      </c>
      <c r="CB15" s="333">
        <v>1.7432264613193049</v>
      </c>
      <c r="CC15" s="333">
        <v>1.56623674885999</v>
      </c>
      <c r="CD15" s="333">
        <v>1.3755205612196331</v>
      </c>
      <c r="CE15" s="333">
        <v>1.1224461083384416</v>
      </c>
      <c r="CF15" s="333">
        <v>1.5288082980555482</v>
      </c>
      <c r="CG15" s="333">
        <v>1.8260000822614657</v>
      </c>
      <c r="CH15" s="333">
        <v>1.5629946817455489</v>
      </c>
      <c r="CI15" s="333">
        <v>1.4652116143875684</v>
      </c>
      <c r="CJ15" s="333">
        <v>1.3459527197257992</v>
      </c>
      <c r="CK15" s="333">
        <v>1.6132586266070483</v>
      </c>
      <c r="CL15" s="333">
        <v>1.6464137047607152</v>
      </c>
      <c r="CM15" s="333">
        <v>2.041364230980736</v>
      </c>
      <c r="CN15" s="333">
        <v>1.738648926064863</v>
      </c>
      <c r="CO15" s="333">
        <v>1.231200986009636</v>
      </c>
      <c r="CP15" s="333">
        <v>1.5887737591907696</v>
      </c>
      <c r="CQ15" s="333">
        <v>1.4016990187582936</v>
      </c>
      <c r="CR15" s="333">
        <v>1.39155292226123</v>
      </c>
      <c r="CS15" s="333">
        <v>1.3900612428771757</v>
      </c>
      <c r="CT15" s="333">
        <v>1.1052075005780295</v>
      </c>
      <c r="CU15" s="333">
        <v>1.3996904442371323</v>
      </c>
      <c r="CV15" s="333">
        <v>1.3432771710752012</v>
      </c>
      <c r="CW15" s="333">
        <v>1.3677553411910492</v>
      </c>
      <c r="CX15" s="333">
        <v>1.0481574515408241</v>
      </c>
      <c r="CY15" s="333">
        <v>1.1845036493155221</v>
      </c>
      <c r="CZ15" s="333">
        <v>1.347383778556168</v>
      </c>
      <c r="DA15" s="333">
        <v>1.2819699503177877</v>
      </c>
      <c r="DB15" s="333">
        <v>0.95622486955978525</v>
      </c>
      <c r="DC15" s="333">
        <v>0.97597781554302498</v>
      </c>
      <c r="DD15" s="333">
        <v>1.0943411284859972</v>
      </c>
      <c r="DE15" s="333">
        <v>0.92459176071771232</v>
      </c>
      <c r="DF15" s="333">
        <v>1.2351343709742404</v>
      </c>
      <c r="DG15" s="333">
        <v>1.1960746036687508</v>
      </c>
      <c r="DH15" s="333">
        <v>1.1757108953006437</v>
      </c>
      <c r="DI15" s="333">
        <v>0.95402788439502428</v>
      </c>
      <c r="DJ15" s="333">
        <v>0.81956317357479491</v>
      </c>
      <c r="DK15" s="333">
        <v>1.0307513279324989</v>
      </c>
      <c r="DL15" s="333">
        <v>0.89010608570927263</v>
      </c>
      <c r="DM15" s="333">
        <v>1.1698119821840944</v>
      </c>
      <c r="DN15" s="333">
        <v>0.88746094153344879</v>
      </c>
      <c r="DO15" s="333">
        <v>1.3173158397584663</v>
      </c>
      <c r="DP15" s="333">
        <v>1.4218278473903196</v>
      </c>
      <c r="DQ15" s="333">
        <v>0.95023767362822875</v>
      </c>
      <c r="DR15" s="333">
        <v>0.7340555842493518</v>
      </c>
      <c r="DS15" s="333">
        <v>0.68013298810446887</v>
      </c>
      <c r="DT15" s="333">
        <v>0.82115615409043696</v>
      </c>
      <c r="DU15" s="333">
        <v>0.95320277517610941</v>
      </c>
      <c r="DV15" s="333">
        <v>1.142196932294717</v>
      </c>
      <c r="DW15" s="333">
        <v>1.509728916766842</v>
      </c>
      <c r="DX15" s="333">
        <v>1.1892081394189102</v>
      </c>
      <c r="DY15" s="333">
        <v>1.1655110312818944</v>
      </c>
      <c r="DZ15" s="333">
        <v>0.95721179764307995</v>
      </c>
      <c r="EA15" s="333">
        <v>0.82989044704313886</v>
      </c>
      <c r="EB15" s="333">
        <v>0.89227657450861342</v>
      </c>
      <c r="EC15" s="333">
        <v>1.1079622444876189</v>
      </c>
      <c r="ED15" s="333">
        <v>1.238950927238712</v>
      </c>
      <c r="EE15" s="333">
        <v>0.72836444813772305</v>
      </c>
      <c r="EF15" s="333">
        <v>0.67489651314859878</v>
      </c>
      <c r="EG15" s="333">
        <v>0.70329373543031837</v>
      </c>
      <c r="EH15" s="333">
        <v>0.80880072582940321</v>
      </c>
      <c r="EI15" s="333">
        <v>0.7192737618605608</v>
      </c>
      <c r="EJ15" s="333">
        <v>0.86298038621706064</v>
      </c>
      <c r="EK15" s="333">
        <v>1.347740717703021</v>
      </c>
      <c r="EL15" s="333">
        <v>1.0967229380832482</v>
      </c>
      <c r="EM15" s="333">
        <v>1.0930360364289773</v>
      </c>
      <c r="EN15" s="333">
        <v>0.84582927772871552</v>
      </c>
      <c r="EO15" s="333">
        <v>0.76370426015974069</v>
      </c>
      <c r="EP15" s="333">
        <v>0.72043750661767891</v>
      </c>
      <c r="EQ15" s="333">
        <v>0.88781855076184479</v>
      </c>
      <c r="ER15" s="333">
        <v>0.90671016120930004</v>
      </c>
      <c r="ES15" s="333">
        <v>0.82603268022162846</v>
      </c>
      <c r="ET15" s="333">
        <v>0.74894922587381652</v>
      </c>
      <c r="EU15" s="333">
        <v>0.75469077171410848</v>
      </c>
      <c r="EV15" s="333">
        <v>0.8076814491260077</v>
      </c>
      <c r="EW15" s="333">
        <v>0.67200202837762224</v>
      </c>
      <c r="EX15" s="333">
        <v>1.0650491750307578</v>
      </c>
      <c r="EY15" s="333">
        <v>1.0940453339434264</v>
      </c>
      <c r="EZ15" s="333">
        <v>1.2498346266284444</v>
      </c>
      <c r="FA15" s="333">
        <v>0.77655625907661441</v>
      </c>
      <c r="FB15" s="333">
        <v>0.67318871959824211</v>
      </c>
      <c r="FC15" s="333">
        <v>0.8117037124427362</v>
      </c>
      <c r="FD15" s="333">
        <v>0.86672662823434077</v>
      </c>
      <c r="FE15" s="333">
        <v>1.1070751561852219</v>
      </c>
      <c r="FF15" s="333">
        <v>1.3074638427889704</v>
      </c>
      <c r="FG15" s="333">
        <v>0.9201297961511421</v>
      </c>
      <c r="FH15" s="333">
        <v>0.80152652489280607</v>
      </c>
      <c r="FI15" s="333">
        <v>0.78240475881127147</v>
      </c>
      <c r="FJ15" s="333">
        <v>0.97046281378261889</v>
      </c>
      <c r="FK15" s="333">
        <v>0.92388746724440285</v>
      </c>
      <c r="FL15" s="333">
        <v>1.1152474206159375</v>
      </c>
      <c r="FM15" s="333">
        <v>1.0505539879183772</v>
      </c>
      <c r="FN15" s="333">
        <v>0.7416027289592686</v>
      </c>
      <c r="FO15" s="333">
        <v>0.81699112946150987</v>
      </c>
      <c r="FP15" s="333">
        <v>0.79902914952951953</v>
      </c>
      <c r="FQ15" s="333">
        <v>0.85849448059282818</v>
      </c>
      <c r="FR15" s="333">
        <v>0.77832551012833984</v>
      </c>
      <c r="FS15" s="333">
        <v>1.0408203801401721</v>
      </c>
      <c r="FT15" s="333">
        <v>1.1633871114923997</v>
      </c>
      <c r="FU15" s="333">
        <v>0.92478692588293443</v>
      </c>
      <c r="FV15" s="333">
        <v>0.85632371309453181</v>
      </c>
      <c r="FW15" s="333">
        <v>0.8033542088994885</v>
      </c>
      <c r="FX15" s="333">
        <v>0.93564107655206619</v>
      </c>
      <c r="FY15" s="333">
        <v>1.0031823185896971</v>
      </c>
      <c r="FZ15" s="333">
        <v>1.1820298985306501</v>
      </c>
      <c r="GA15" s="333">
        <v>1.2972806059957445</v>
      </c>
      <c r="GB15" s="333">
        <v>1.0441448673405829</v>
      </c>
      <c r="GC15" s="333">
        <v>0.8597915708199394</v>
      </c>
      <c r="GD15" s="333">
        <v>1.1465499729863595</v>
      </c>
      <c r="GE15" s="333">
        <v>1.354883985619572</v>
      </c>
      <c r="GF15" s="333">
        <v>1.3358749818825899</v>
      </c>
      <c r="GG15" s="333">
        <v>1.575976435246959</v>
      </c>
      <c r="GH15" s="333">
        <v>1.5128534072185484</v>
      </c>
      <c r="GI15" s="333">
        <v>1.0694138910277973</v>
      </c>
      <c r="GJ15" s="333">
        <v>1.223494628008629</v>
      </c>
      <c r="GK15" s="333">
        <v>1.4021567989277557</v>
      </c>
      <c r="GL15" s="333">
        <v>1.7561056950018885</v>
      </c>
      <c r="GM15" s="333">
        <v>1.5546594376015388</v>
      </c>
      <c r="GN15" s="333">
        <v>1.8197866673895984</v>
      </c>
      <c r="GO15" s="333">
        <v>1.6243550450236692</v>
      </c>
      <c r="GP15" s="333">
        <v>0.94812029947166621</v>
      </c>
      <c r="GQ15" s="333">
        <v>1.2650594940783453</v>
      </c>
      <c r="GR15" s="333">
        <v>1.2935924525937561</v>
      </c>
      <c r="GS15" s="333">
        <v>1.4004745878031903</v>
      </c>
      <c r="GT15" s="333">
        <v>1.4954387363471351</v>
      </c>
      <c r="GU15" s="333">
        <v>1.5853445381663109</v>
      </c>
      <c r="GV15" s="333">
        <v>1.5582648664560907</v>
      </c>
      <c r="GW15" s="333">
        <v>1.2961097486245261</v>
      </c>
      <c r="GX15" s="333">
        <v>1.2449772543895998</v>
      </c>
      <c r="GY15" s="333">
        <v>1.6124116045681811</v>
      </c>
      <c r="GZ15" s="333">
        <v>1.1792500684391287</v>
      </c>
      <c r="HA15" s="333">
        <v>1.1634090471476917</v>
      </c>
      <c r="HB15" s="333">
        <v>1.9158255057524232</v>
      </c>
      <c r="HC15" s="333">
        <v>2.0826764952362762</v>
      </c>
      <c r="HD15" s="333">
        <v>1.4318347314341044</v>
      </c>
      <c r="HE15" s="333">
        <v>1.1100995548698791</v>
      </c>
      <c r="HF15" s="333">
        <v>1.1403876807062041</v>
      </c>
      <c r="HG15" s="333">
        <v>1.2357377480159177</v>
      </c>
      <c r="HH15" s="333">
        <v>1.3294025580339357</v>
      </c>
      <c r="HI15" s="333">
        <v>1.6026645951552221</v>
      </c>
      <c r="HJ15" s="333">
        <v>1.6687904227911066</v>
      </c>
      <c r="HK15" s="333">
        <v>1.5445716273729777</v>
      </c>
      <c r="HL15" s="333">
        <v>1.6258105368605589</v>
      </c>
      <c r="HM15" s="333">
        <v>1.5935327017640779</v>
      </c>
      <c r="HN15" s="333">
        <v>1.4257588301074271</v>
      </c>
      <c r="HO15" s="333">
        <v>1.2954770715628685</v>
      </c>
      <c r="HP15" s="333">
        <v>1.7186075313167957</v>
      </c>
      <c r="HQ15" s="333">
        <v>1.9497521809481424</v>
      </c>
      <c r="HR15" s="333">
        <v>1.3253256337677153</v>
      </c>
      <c r="HS15" s="333">
        <v>1.1859235116276017</v>
      </c>
      <c r="HT15" s="333">
        <v>1.3649109602493728</v>
      </c>
      <c r="HU15" s="333">
        <v>1.2646567427972557</v>
      </c>
      <c r="HV15" s="333">
        <v>1.5499032147899603</v>
      </c>
      <c r="HW15" s="333">
        <v>1.5997539845293629</v>
      </c>
      <c r="HX15" s="333">
        <v>1.4539825263705861</v>
      </c>
      <c r="HY15" s="333">
        <v>1.2612499199926679</v>
      </c>
      <c r="HZ15" s="333">
        <v>1.2434541822582164</v>
      </c>
      <c r="IA15" s="333">
        <v>1.1417197417661575</v>
      </c>
      <c r="IB15" s="333">
        <v>1.3499168221501956</v>
      </c>
      <c r="IC15" s="333">
        <v>1.3157365512885422</v>
      </c>
      <c r="ID15" s="333">
        <v>1.4772210041341951</v>
      </c>
      <c r="IE15" s="333">
        <v>1.7765920019685413</v>
      </c>
      <c r="IF15" s="333">
        <v>1.5764573386272203</v>
      </c>
      <c r="IG15" s="333">
        <v>1.5221867137474687</v>
      </c>
      <c r="IH15" s="333">
        <v>1.5819317657507264</v>
      </c>
      <c r="II15" s="333">
        <v>1.6341588757456544</v>
      </c>
      <c r="IJ15" s="333">
        <v>1.0975225178085022</v>
      </c>
      <c r="IK15" s="333">
        <v>1.2243179043146828</v>
      </c>
      <c r="IL15" s="333">
        <v>1.363650709708996</v>
      </c>
      <c r="IM15" s="333">
        <v>0.97577451509459234</v>
      </c>
      <c r="IN15" s="333">
        <v>1.0086412773351261</v>
      </c>
      <c r="IO15" s="333">
        <v>0.93076827389799011</v>
      </c>
      <c r="IP15" s="333">
        <v>1.1579749227873213</v>
      </c>
      <c r="IQ15" s="333">
        <v>1.2460102937725896</v>
      </c>
      <c r="IR15" s="333">
        <v>1.3535005571064596</v>
      </c>
      <c r="IS15" s="333">
        <v>1.2472773628280278</v>
      </c>
      <c r="IT15" s="333">
        <v>1.207168752756169</v>
      </c>
      <c r="IU15" s="333">
        <v>1.2343353803373089</v>
      </c>
      <c r="IV15" s="333">
        <v>1.0604919387620668</v>
      </c>
      <c r="IW15" s="333">
        <v>0.9255324637055512</v>
      </c>
      <c r="IX15" s="333">
        <v>0.80645327939340816</v>
      </c>
      <c r="IY15" s="333">
        <v>0.90074945496321313</v>
      </c>
      <c r="IZ15" s="333">
        <v>0.97997242941406404</v>
      </c>
      <c r="JA15" s="333">
        <v>0.85053752347994749</v>
      </c>
      <c r="JB15" s="333">
        <v>0.78196066140237452</v>
      </c>
      <c r="JC15" s="333">
        <v>0.91940998788369621</v>
      </c>
      <c r="JD15" s="333">
        <v>1.0063917053254368</v>
      </c>
      <c r="JE15" s="333">
        <v>0.76057078805267198</v>
      </c>
      <c r="JF15" s="333">
        <v>0.92330286321071808</v>
      </c>
      <c r="JG15" s="333">
        <v>1.220471500962397</v>
      </c>
      <c r="JH15" s="333">
        <v>0.80626833360602723</v>
      </c>
      <c r="JI15" s="333">
        <v>0.83723598395045484</v>
      </c>
      <c r="JJ15" s="333">
        <v>0.72796368516974796</v>
      </c>
      <c r="JK15" s="333">
        <v>0.67237481691174117</v>
      </c>
      <c r="JL15" s="333">
        <v>0.67814123613579924</v>
      </c>
      <c r="JM15" s="333">
        <v>1.020000239949814</v>
      </c>
      <c r="JN15" s="333">
        <v>1.0438044901182</v>
      </c>
      <c r="JO15" s="333">
        <v>1.0271867030668003</v>
      </c>
      <c r="JP15" s="333">
        <v>0.84230458110022655</v>
      </c>
      <c r="JQ15" s="333">
        <v>0.71085256430743471</v>
      </c>
      <c r="JR15" s="333">
        <v>0.86761511271873748</v>
      </c>
      <c r="JS15" s="333">
        <v>0.85292329258042243</v>
      </c>
      <c r="JT15" s="333">
        <v>1.0437903120330243</v>
      </c>
      <c r="JU15" s="333">
        <v>1.1704436447914939</v>
      </c>
      <c r="JV15" s="333">
        <v>0.9694494727048486</v>
      </c>
      <c r="JW15" s="333">
        <v>0.88020954232410065</v>
      </c>
      <c r="JX15" s="333">
        <v>1.1848757907548098</v>
      </c>
      <c r="JY15" s="333">
        <v>0.69997881691100317</v>
      </c>
      <c r="JZ15" s="333">
        <v>0.71787236225507212</v>
      </c>
      <c r="KA15" s="333">
        <v>0.89681627614713444</v>
      </c>
      <c r="KB15" s="333">
        <v>0.94060638740509372</v>
      </c>
      <c r="KC15" s="333">
        <v>0.73194977971357278</v>
      </c>
      <c r="KD15" s="333">
        <v>0.71135253958888811</v>
      </c>
      <c r="KE15" s="333">
        <v>0.88428320054748144</v>
      </c>
      <c r="KF15" s="333">
        <v>0.76996522781041887</v>
      </c>
      <c r="KG15" s="333">
        <v>1.0231564227494263</v>
      </c>
      <c r="KH15" s="333">
        <v>0.96433874677739684</v>
      </c>
      <c r="KI15" s="333">
        <v>1.0578836077623752</v>
      </c>
      <c r="KJ15" s="333">
        <v>0.86855296329444287</v>
      </c>
      <c r="KK15" s="333">
        <v>0.80979554381015006</v>
      </c>
      <c r="KL15" s="333">
        <v>0.77565719450991855</v>
      </c>
      <c r="KM15" s="333">
        <v>0.9225383577080627</v>
      </c>
      <c r="KN15" s="333">
        <v>0.82591646651019357</v>
      </c>
      <c r="KO15" s="333">
        <v>1.0887534756246169</v>
      </c>
      <c r="KP15" s="333">
        <v>1.0951848943128031</v>
      </c>
      <c r="KQ15" s="333">
        <v>0.8111559980691373</v>
      </c>
      <c r="KR15" s="333">
        <v>0.91754254658430323</v>
      </c>
      <c r="KS15" s="333">
        <v>0.68886685399819803</v>
      </c>
      <c r="KT15" s="333">
        <v>0.79762038215300612</v>
      </c>
      <c r="KU15" s="333">
        <v>0.83583188322034896</v>
      </c>
      <c r="KV15" s="333">
        <v>1.0239626651834528</v>
      </c>
      <c r="KW15" s="333">
        <v>1.0751622465404651</v>
      </c>
      <c r="KX15" s="333">
        <v>0.65915984013761908</v>
      </c>
      <c r="KY15" s="333">
        <v>0.80174878932143701</v>
      </c>
      <c r="KZ15" s="333">
        <v>0.67225540228812652</v>
      </c>
      <c r="LA15" s="333">
        <v>0.69248183192622292</v>
      </c>
      <c r="LB15" s="333">
        <v>0.88050815084569312</v>
      </c>
      <c r="LC15" s="333">
        <v>1.307207463122988</v>
      </c>
      <c r="LD15" s="333">
        <v>1.1918712703439736</v>
      </c>
      <c r="LE15" s="333">
        <v>0.98733735904154174</v>
      </c>
      <c r="LF15" s="333">
        <v>0.9740748322548739</v>
      </c>
      <c r="LG15" s="333">
        <v>0.83510149901394815</v>
      </c>
      <c r="LH15" s="333">
        <v>0.95329452049891517</v>
      </c>
      <c r="LI15" s="333">
        <v>1.407514768227363</v>
      </c>
      <c r="LJ15" s="333">
        <v>1.6380177732062011</v>
      </c>
      <c r="LK15" s="333">
        <v>1.5297305280209781</v>
      </c>
      <c r="LL15" s="333">
        <v>1.024068096560292</v>
      </c>
      <c r="LM15" s="333">
        <v>1.239937037682374</v>
      </c>
      <c r="LN15" s="333">
        <v>1.8347656394433525</v>
      </c>
      <c r="LO15" s="333">
        <v>1.5879307447691402</v>
      </c>
      <c r="LP15" s="333">
        <v>1.316862256810418</v>
      </c>
      <c r="LQ15" s="333">
        <v>1.9904659379506064</v>
      </c>
      <c r="LR15" s="333">
        <v>1.8582768070316529</v>
      </c>
      <c r="LS15" s="333">
        <v>1.4951534227337093</v>
      </c>
      <c r="LT15" s="333">
        <v>1.2600837556155655</v>
      </c>
      <c r="LU15" s="333">
        <v>1.3600484190464979</v>
      </c>
      <c r="LV15" s="333">
        <v>1.1444968803288973</v>
      </c>
      <c r="LW15" s="333">
        <v>1.1481725872254103</v>
      </c>
      <c r="LX15" s="333">
        <v>1.5117167462144527</v>
      </c>
      <c r="LY15" s="333">
        <v>1.559111797267055</v>
      </c>
      <c r="LZ15" s="333">
        <v>1.2091922448596539</v>
      </c>
      <c r="MA15" s="333">
        <v>0.97580278692829103</v>
      </c>
      <c r="MB15" s="333">
        <v>1.2985566390533101</v>
      </c>
      <c r="MC15" s="333">
        <v>1.7755684683752202</v>
      </c>
      <c r="MD15" s="333">
        <v>2.0173577196688575</v>
      </c>
      <c r="ME15" s="333">
        <v>1.8520543029419403</v>
      </c>
      <c r="MF15" s="333">
        <v>2.4474219354424176</v>
      </c>
      <c r="MG15" s="333">
        <v>2.0082085298172623</v>
      </c>
      <c r="MH15" s="333">
        <v>2.0390616770261762</v>
      </c>
      <c r="MI15" s="333">
        <v>1.7931064298279404</v>
      </c>
      <c r="MJ15" s="333">
        <v>1.6856942364997158</v>
      </c>
      <c r="MK15" s="333">
        <v>1.6734520694026804</v>
      </c>
      <c r="ML15" s="333">
        <v>1.9061044495627035</v>
      </c>
      <c r="MM15" s="333">
        <v>2.2838410898851178</v>
      </c>
      <c r="MN15" s="333">
        <v>1.3540882666758898</v>
      </c>
      <c r="MO15" s="333">
        <v>1.3238467762468109</v>
      </c>
      <c r="MP15" s="333">
        <v>1.9461167600272251</v>
      </c>
      <c r="MQ15" s="333">
        <v>2.138126188359839</v>
      </c>
      <c r="MR15" s="333">
        <v>1.8047528980403431</v>
      </c>
      <c r="MS15" s="333">
        <v>1.3133687072468967</v>
      </c>
      <c r="MT15" s="333">
        <v>1.5099346131494988</v>
      </c>
      <c r="MU15" s="333">
        <v>1.9001463970742796</v>
      </c>
      <c r="MV15" s="333">
        <v>2.3005949279146498</v>
      </c>
      <c r="MW15" s="333">
        <v>1.656388857524504</v>
      </c>
      <c r="MX15" s="333">
        <v>2.658770471066584</v>
      </c>
      <c r="MY15" s="333">
        <v>2.3034991176490038</v>
      </c>
      <c r="MZ15" s="333">
        <v>2.485279610817706</v>
      </c>
      <c r="NA15" s="333">
        <v>2.2975943025119965</v>
      </c>
      <c r="NB15" s="333">
        <v>1.57082487248647</v>
      </c>
      <c r="NC15" s="333">
        <v>1.698550813359055</v>
      </c>
      <c r="ND15" s="333">
        <v>1.9451075229112047</v>
      </c>
      <c r="NE15" s="333">
        <v>2.0330908327280777</v>
      </c>
      <c r="NF15" s="333">
        <v>1.4162304539187163</v>
      </c>
      <c r="NG15" s="333">
        <v>1.5806894986712021</v>
      </c>
      <c r="NH15" s="333">
        <v>1.8767502585693951</v>
      </c>
      <c r="NI15" s="333">
        <v>1.8622950335623487</v>
      </c>
      <c r="NJ15" s="333">
        <v>1.8712047605270901</v>
      </c>
    </row>
    <row r="16" spans="1:374" ht="15.75" thickBot="1" x14ac:dyDescent="0.3">
      <c r="A16" s="314">
        <v>43800</v>
      </c>
      <c r="B16" s="314">
        <v>43830</v>
      </c>
      <c r="D16" s="550" t="s">
        <v>88</v>
      </c>
      <c r="E16" s="337">
        <f t="shared" si="0"/>
        <v>1444.1554121603201</v>
      </c>
      <c r="I16" s="322" t="s">
        <v>192</v>
      </c>
      <c r="J16" s="333">
        <v>1.2335139226814122</v>
      </c>
      <c r="K16" s="333">
        <v>1.4174470581765979</v>
      </c>
      <c r="L16" s="333">
        <v>1.4158152358966776</v>
      </c>
      <c r="M16" s="333">
        <v>1.3960456980826532</v>
      </c>
      <c r="N16" s="333">
        <v>1.6097693915823419</v>
      </c>
      <c r="O16" s="333">
        <v>1.4518522943977179</v>
      </c>
      <c r="P16" s="333">
        <v>2.0001493074342549</v>
      </c>
      <c r="Q16" s="333">
        <v>1.5776675538013829</v>
      </c>
      <c r="R16" s="333">
        <v>1.3784460467634103</v>
      </c>
      <c r="S16" s="333">
        <v>1.922577322619986</v>
      </c>
      <c r="T16" s="333">
        <v>2.0482675101601151</v>
      </c>
      <c r="U16" s="333">
        <v>2.2495845846358953</v>
      </c>
      <c r="V16" s="333">
        <v>2.2077643249122776</v>
      </c>
      <c r="W16" s="333">
        <v>2.0155638089398775</v>
      </c>
      <c r="X16" s="333">
        <v>1.7899909479212099</v>
      </c>
      <c r="Y16" s="333">
        <v>2.0081550605420042</v>
      </c>
      <c r="Z16" s="333">
        <v>1.7206919770764331</v>
      </c>
      <c r="AA16" s="333">
        <v>1.759567775263994</v>
      </c>
      <c r="AB16" s="333">
        <v>1.9456011594509397</v>
      </c>
      <c r="AC16" s="333">
        <v>1.8515840163673043</v>
      </c>
      <c r="AD16" s="333">
        <v>3.7866576006489567</v>
      </c>
      <c r="AE16" s="333">
        <v>2.4702312941196714</v>
      </c>
      <c r="AF16" s="333">
        <v>2.0666826133442986</v>
      </c>
      <c r="AG16" s="333">
        <v>1.3648317529595608</v>
      </c>
      <c r="AH16" s="333">
        <v>1.4676528997796381</v>
      </c>
      <c r="AI16" s="333">
        <v>1.971934905933092</v>
      </c>
      <c r="AJ16" s="333">
        <v>1.7087144286859477</v>
      </c>
      <c r="AK16" s="333">
        <v>1.9944490114237037</v>
      </c>
      <c r="AL16" s="333">
        <v>1.9046955183272911</v>
      </c>
      <c r="AM16" s="333">
        <v>1.8699642937118317</v>
      </c>
      <c r="AN16" s="333">
        <v>3.0971648627257022</v>
      </c>
      <c r="AO16" s="333">
        <v>3.366401326287022</v>
      </c>
      <c r="AP16" s="333">
        <v>2.7565739069118158</v>
      </c>
      <c r="AQ16" s="333">
        <v>1.9853546608708903</v>
      </c>
      <c r="AR16" s="333">
        <v>1.3289238677419009</v>
      </c>
      <c r="AS16" s="333">
        <v>1.2599851070535999</v>
      </c>
      <c r="AT16" s="333">
        <v>1.409774862819978</v>
      </c>
      <c r="AU16" s="333">
        <v>1.7680415042493012</v>
      </c>
      <c r="AV16" s="333">
        <v>1.8710772872561752</v>
      </c>
      <c r="AW16" s="333">
        <v>2.2854930030711178</v>
      </c>
      <c r="AX16" s="333">
        <v>2.090714635258339</v>
      </c>
      <c r="AY16" s="333">
        <v>1.9545416693774813</v>
      </c>
      <c r="AZ16" s="333">
        <v>2.4122763110202046</v>
      </c>
      <c r="BA16" s="333">
        <v>1.6382870085255872</v>
      </c>
      <c r="BB16" s="333">
        <v>1.5878565087433936</v>
      </c>
      <c r="BC16" s="333">
        <v>1.5696939294917811</v>
      </c>
      <c r="BD16" s="333">
        <v>1.5665299561389541</v>
      </c>
      <c r="BE16" s="333">
        <v>1.7467644328375462</v>
      </c>
      <c r="BF16" s="333">
        <v>2.135713774906602</v>
      </c>
      <c r="BG16" s="333">
        <v>1.7716438470432341</v>
      </c>
      <c r="BH16" s="333">
        <v>2.340528329495156</v>
      </c>
      <c r="BI16" s="333">
        <v>1.4028826802421055</v>
      </c>
      <c r="BJ16" s="333">
        <v>1.5587135984614755</v>
      </c>
      <c r="BK16" s="333">
        <v>1.9576582329295436</v>
      </c>
      <c r="BL16" s="333">
        <v>1.8043895498291411</v>
      </c>
      <c r="BM16" s="333">
        <v>1.7947157212337252</v>
      </c>
      <c r="BN16" s="333">
        <v>1.9539843458487511</v>
      </c>
      <c r="BO16" s="333">
        <v>2.333733867032461</v>
      </c>
      <c r="BP16" s="333">
        <v>1.8486211915385649</v>
      </c>
      <c r="BQ16" s="333">
        <v>2.2417084028851897</v>
      </c>
      <c r="BR16" s="333">
        <v>2.2713279650408862</v>
      </c>
      <c r="BS16" s="333">
        <v>1.800671314852178</v>
      </c>
      <c r="BT16" s="333">
        <v>1.7968323346149828</v>
      </c>
      <c r="BU16" s="333">
        <v>1.9860365273046716</v>
      </c>
      <c r="BV16" s="333">
        <v>2.303431435275503</v>
      </c>
      <c r="BW16" s="333">
        <v>2.2858607846773458</v>
      </c>
      <c r="BX16" s="333">
        <v>1.8897104292607088</v>
      </c>
      <c r="BY16" s="333">
        <v>1.640289489302007</v>
      </c>
      <c r="BZ16" s="333">
        <v>2.5110324780309301</v>
      </c>
      <c r="CA16" s="333">
        <v>1.2449581841428503</v>
      </c>
      <c r="CB16" s="333">
        <v>1.5934978070436838</v>
      </c>
      <c r="CC16" s="333">
        <v>1.577452531074848</v>
      </c>
      <c r="CD16" s="333">
        <v>1.2175395443631309</v>
      </c>
      <c r="CE16" s="333">
        <v>1.127683230646451</v>
      </c>
      <c r="CF16" s="333">
        <v>1.4049964258055343</v>
      </c>
      <c r="CG16" s="333">
        <v>1.6953355987248964</v>
      </c>
      <c r="CH16" s="333">
        <v>1.3989413212228139</v>
      </c>
      <c r="CI16" s="333">
        <v>1.3686898125006464</v>
      </c>
      <c r="CJ16" s="333">
        <v>1.1476476279200118</v>
      </c>
      <c r="CK16" s="333">
        <v>1.6055260531229349</v>
      </c>
      <c r="CL16" s="333">
        <v>1.681499286917008</v>
      </c>
      <c r="CM16" s="333">
        <v>1.96562911702576</v>
      </c>
      <c r="CN16" s="333">
        <v>1.5384912517640299</v>
      </c>
      <c r="CO16" s="333">
        <v>1.2378464303351304</v>
      </c>
      <c r="CP16" s="333">
        <v>1.3745785444137697</v>
      </c>
      <c r="CQ16" s="333">
        <v>1.2869929150637816</v>
      </c>
      <c r="CR16" s="333">
        <v>1.2930832797103395</v>
      </c>
      <c r="CS16" s="333">
        <v>1.1882738753764299</v>
      </c>
      <c r="CT16" s="333">
        <v>1.0127696322188195</v>
      </c>
      <c r="CU16" s="333">
        <v>1.3111297866768159</v>
      </c>
      <c r="CV16" s="333">
        <v>1.3727836745525028</v>
      </c>
      <c r="CW16" s="333">
        <v>1.2829321989550952</v>
      </c>
      <c r="CX16" s="333">
        <v>0.97155442924201563</v>
      </c>
      <c r="CY16" s="333">
        <v>1.0034459509243063</v>
      </c>
      <c r="CZ16" s="333">
        <v>1.3714040680691111</v>
      </c>
      <c r="DA16" s="333">
        <v>1.1002505693725757</v>
      </c>
      <c r="DB16" s="333">
        <v>0.8912484165570882</v>
      </c>
      <c r="DC16" s="333">
        <v>0.89709584864854708</v>
      </c>
      <c r="DD16" s="333">
        <v>1.0397343617915773</v>
      </c>
      <c r="DE16" s="333">
        <v>0.87785509532606498</v>
      </c>
      <c r="DF16" s="333">
        <v>1.1861744880533696</v>
      </c>
      <c r="DG16" s="333">
        <v>1.1849728935516961</v>
      </c>
      <c r="DH16" s="333">
        <v>1.0282761821448236</v>
      </c>
      <c r="DI16" s="333">
        <v>0.98304586573085184</v>
      </c>
      <c r="DJ16" s="333">
        <v>0.75729910379517829</v>
      </c>
      <c r="DK16" s="333">
        <v>1.0179188203845493</v>
      </c>
      <c r="DL16" s="333">
        <v>0.79238428412528483</v>
      </c>
      <c r="DM16" s="333">
        <v>1.1619824826969618</v>
      </c>
      <c r="DN16" s="333">
        <v>0.98843658312250382</v>
      </c>
      <c r="DO16" s="333">
        <v>1.1124606320950332</v>
      </c>
      <c r="DP16" s="333">
        <v>1.2210421073252564</v>
      </c>
      <c r="DQ16" s="333">
        <v>0.94784251281985243</v>
      </c>
      <c r="DR16" s="333">
        <v>0.7765743485876202</v>
      </c>
      <c r="DS16" s="333">
        <v>0.70316577147441484</v>
      </c>
      <c r="DT16" s="333">
        <v>0.83763885531271742</v>
      </c>
      <c r="DU16" s="333">
        <v>1.0515173772938833</v>
      </c>
      <c r="DV16" s="333">
        <v>1.1183850699676217</v>
      </c>
      <c r="DW16" s="333">
        <v>1.4229167647546437</v>
      </c>
      <c r="DX16" s="333">
        <v>1.0910264447105835</v>
      </c>
      <c r="DY16" s="333">
        <v>1.0002073036224548</v>
      </c>
      <c r="DZ16" s="333">
        <v>0.99090923644889695</v>
      </c>
      <c r="EA16" s="333">
        <v>0.68081289566893455</v>
      </c>
      <c r="EB16" s="333">
        <v>0.81357198954262211</v>
      </c>
      <c r="EC16" s="333">
        <v>1.0180774695083685</v>
      </c>
      <c r="ED16" s="333">
        <v>1.0856950833348245</v>
      </c>
      <c r="EE16" s="333">
        <v>0.76155999030160448</v>
      </c>
      <c r="EF16" s="333">
        <v>0.69006361094363289</v>
      </c>
      <c r="EG16" s="333">
        <v>0.64773882927239701</v>
      </c>
      <c r="EH16" s="333">
        <v>0.77720048871384773</v>
      </c>
      <c r="EI16" s="333">
        <v>0.78957252638739184</v>
      </c>
      <c r="EJ16" s="333">
        <v>0.80054711105142373</v>
      </c>
      <c r="EK16" s="333">
        <v>1.2161886824248123</v>
      </c>
      <c r="EL16" s="333">
        <v>1.0501875915494201</v>
      </c>
      <c r="EM16" s="333">
        <v>1.0197354570815724</v>
      </c>
      <c r="EN16" s="333">
        <v>0.74148478548419772</v>
      </c>
      <c r="EO16" s="333">
        <v>0.68569743394250493</v>
      </c>
      <c r="EP16" s="333">
        <v>0.74411561260433889</v>
      </c>
      <c r="EQ16" s="333">
        <v>0.79701627765565908</v>
      </c>
      <c r="ER16" s="333">
        <v>0.84800493014869616</v>
      </c>
      <c r="ES16" s="333">
        <v>0.82315156566506242</v>
      </c>
      <c r="ET16" s="333">
        <v>0.74251722470702641</v>
      </c>
      <c r="EU16" s="333">
        <v>0.73632459840240705</v>
      </c>
      <c r="EV16" s="333">
        <v>0.69776878909670637</v>
      </c>
      <c r="EW16" s="333">
        <v>0.75355956017429981</v>
      </c>
      <c r="EX16" s="333">
        <v>1.0729469157384781</v>
      </c>
      <c r="EY16" s="333">
        <v>1.0623862194108964</v>
      </c>
      <c r="EZ16" s="333">
        <v>1.259778120644951</v>
      </c>
      <c r="FA16" s="333">
        <v>0.81221188710058878</v>
      </c>
      <c r="FB16" s="333">
        <v>0.67216238232550996</v>
      </c>
      <c r="FC16" s="333">
        <v>0.74722212220881934</v>
      </c>
      <c r="FD16" s="333">
        <v>0.91731756996160818</v>
      </c>
      <c r="FE16" s="333">
        <v>1.1236639546971512</v>
      </c>
      <c r="FF16" s="333">
        <v>1.1501514517073539</v>
      </c>
      <c r="FG16" s="333">
        <v>0.83864935105592675</v>
      </c>
      <c r="FH16" s="333">
        <v>0.77532462819998094</v>
      </c>
      <c r="FI16" s="333">
        <v>0.75826506687825646</v>
      </c>
      <c r="FJ16" s="333">
        <v>0.95893431961209763</v>
      </c>
      <c r="FK16" s="333">
        <v>0.98982153411914853</v>
      </c>
      <c r="FL16" s="333">
        <v>1.0901095477831737</v>
      </c>
      <c r="FM16" s="333">
        <v>0.97466711280313267</v>
      </c>
      <c r="FN16" s="333">
        <v>0.75412314207258302</v>
      </c>
      <c r="FO16" s="333">
        <v>0.81773778038170752</v>
      </c>
      <c r="FP16" s="333">
        <v>0.84072455708993787</v>
      </c>
      <c r="FQ16" s="333">
        <v>0.82327580788503107</v>
      </c>
      <c r="FR16" s="333">
        <v>0.82505963342305055</v>
      </c>
      <c r="FS16" s="333">
        <v>0.96659643393005379</v>
      </c>
      <c r="FT16" s="333">
        <v>1.1504366084335922</v>
      </c>
      <c r="FU16" s="333">
        <v>0.97571665229914084</v>
      </c>
      <c r="FV16" s="333">
        <v>0.8362847693260419</v>
      </c>
      <c r="FW16" s="333">
        <v>0.78208351009376098</v>
      </c>
      <c r="FX16" s="333">
        <v>0.89243226483519456</v>
      </c>
      <c r="FY16" s="333">
        <v>0.93121484010981748</v>
      </c>
      <c r="FZ16" s="333">
        <v>1.1127386277576887</v>
      </c>
      <c r="GA16" s="333">
        <v>1.275423953644407</v>
      </c>
      <c r="GB16" s="333">
        <v>1.1494077956095061</v>
      </c>
      <c r="GC16" s="333">
        <v>1.0105480184545128</v>
      </c>
      <c r="GD16" s="333">
        <v>1.1908486881850011</v>
      </c>
      <c r="GE16" s="333">
        <v>1.4065016044373362</v>
      </c>
      <c r="GF16" s="333">
        <v>1.4331941189993176</v>
      </c>
      <c r="GG16" s="333">
        <v>1.7231142218278259</v>
      </c>
      <c r="GH16" s="333">
        <v>1.5349694061295078</v>
      </c>
      <c r="GI16" s="333">
        <v>1.108232849018244</v>
      </c>
      <c r="GJ16" s="333">
        <v>1.2036518769774938</v>
      </c>
      <c r="GK16" s="333">
        <v>1.3706280754701132</v>
      </c>
      <c r="GL16" s="333">
        <v>1.8023625923232061</v>
      </c>
      <c r="GM16" s="333">
        <v>1.5657711736124511</v>
      </c>
      <c r="GN16" s="333">
        <v>1.9064982606357224</v>
      </c>
      <c r="GO16" s="333">
        <v>1.6393000737367212</v>
      </c>
      <c r="GP16" s="333">
        <v>0.9602173564704618</v>
      </c>
      <c r="GQ16" s="333">
        <v>1.3321625125724992</v>
      </c>
      <c r="GR16" s="333">
        <v>1.3417953967634617</v>
      </c>
      <c r="GS16" s="333">
        <v>1.4892518653815001</v>
      </c>
      <c r="GT16" s="333">
        <v>1.5266445116337699</v>
      </c>
      <c r="GU16" s="333">
        <v>1.6363730841117203</v>
      </c>
      <c r="GV16" s="333">
        <v>1.7132748354541476</v>
      </c>
      <c r="GW16" s="333">
        <v>1.3413959897878549</v>
      </c>
      <c r="GX16" s="333">
        <v>1.3320383868962262</v>
      </c>
      <c r="GY16" s="333">
        <v>1.7075446756230297</v>
      </c>
      <c r="GZ16" s="333">
        <v>1.233678689942175</v>
      </c>
      <c r="HA16" s="333">
        <v>1.197375813303762</v>
      </c>
      <c r="HB16" s="333">
        <v>2.0631424084940484</v>
      </c>
      <c r="HC16" s="333">
        <v>2.1225484694536547</v>
      </c>
      <c r="HD16" s="333">
        <v>1.58570688592204</v>
      </c>
      <c r="HE16" s="333">
        <v>1.0482923364610039</v>
      </c>
      <c r="HF16" s="333">
        <v>1.1814535626025335</v>
      </c>
      <c r="HG16" s="333">
        <v>1.28188998396358</v>
      </c>
      <c r="HH16" s="333">
        <v>1.3923565258985795</v>
      </c>
      <c r="HI16" s="333">
        <v>1.6545605847554747</v>
      </c>
      <c r="HJ16" s="333">
        <v>1.7460362669626373</v>
      </c>
      <c r="HK16" s="333">
        <v>1.6653678448425275</v>
      </c>
      <c r="HL16" s="333">
        <v>1.6395301523592851</v>
      </c>
      <c r="HM16" s="333">
        <v>1.5558996860001588</v>
      </c>
      <c r="HN16" s="333">
        <v>1.4640279461995338</v>
      </c>
      <c r="HO16" s="333">
        <v>1.4529476549940827</v>
      </c>
      <c r="HP16" s="333">
        <v>1.8201981694310121</v>
      </c>
      <c r="HQ16" s="333">
        <v>1.9477766283646805</v>
      </c>
      <c r="HR16" s="333">
        <v>1.2880380234505229</v>
      </c>
      <c r="HS16" s="333">
        <v>1.138568845080743</v>
      </c>
      <c r="HT16" s="333">
        <v>1.4994432594872804</v>
      </c>
      <c r="HU16" s="333">
        <v>1.3833246395921477</v>
      </c>
      <c r="HV16" s="333">
        <v>1.4602084348057764</v>
      </c>
      <c r="HW16" s="333">
        <v>1.6028276556931911</v>
      </c>
      <c r="HX16" s="333">
        <v>1.5623277716891111</v>
      </c>
      <c r="HY16" s="333">
        <v>1.3213127014910238</v>
      </c>
      <c r="HZ16" s="333">
        <v>1.2049866443025863</v>
      </c>
      <c r="IA16" s="333">
        <v>1.2758780625336961</v>
      </c>
      <c r="IB16" s="333">
        <v>1.3709893498849564</v>
      </c>
      <c r="IC16" s="333">
        <v>1.3243374808513602</v>
      </c>
      <c r="ID16" s="333">
        <v>1.4699581129531052</v>
      </c>
      <c r="IE16" s="333">
        <v>1.8276530476980588</v>
      </c>
      <c r="IF16" s="333">
        <v>1.764071523695103</v>
      </c>
      <c r="IG16" s="333">
        <v>1.5775260360067596</v>
      </c>
      <c r="IH16" s="333">
        <v>1.6422127434083067</v>
      </c>
      <c r="II16" s="333">
        <v>1.5849492636481957</v>
      </c>
      <c r="IJ16" s="333">
        <v>1.1725624304364175</v>
      </c>
      <c r="IK16" s="333">
        <v>1.3256981231815588</v>
      </c>
      <c r="IL16" s="333">
        <v>1.2672869427771405</v>
      </c>
      <c r="IM16" s="333">
        <v>1.0846247664744888</v>
      </c>
      <c r="IN16" s="333">
        <v>0.91945263578567749</v>
      </c>
      <c r="IO16" s="333">
        <v>0.94235226920664517</v>
      </c>
      <c r="IP16" s="333">
        <v>1.255473304799809</v>
      </c>
      <c r="IQ16" s="333">
        <v>1.2905326081138291</v>
      </c>
      <c r="IR16" s="333">
        <v>1.3269729110100688</v>
      </c>
      <c r="IS16" s="333">
        <v>1.3112205499996488</v>
      </c>
      <c r="IT16" s="333">
        <v>1.0660993644421148</v>
      </c>
      <c r="IU16" s="333">
        <v>1.180353766238782</v>
      </c>
      <c r="IV16" s="333">
        <v>1.1223424876720198</v>
      </c>
      <c r="IW16" s="333">
        <v>0.94315389637532132</v>
      </c>
      <c r="IX16" s="333">
        <v>0.84066626526293475</v>
      </c>
      <c r="IY16" s="333">
        <v>0.86216726759780882</v>
      </c>
      <c r="IZ16" s="333">
        <v>0.98548973698404285</v>
      </c>
      <c r="JA16" s="333">
        <v>0.92885470991723706</v>
      </c>
      <c r="JB16" s="333">
        <v>0.84072753864061522</v>
      </c>
      <c r="JC16" s="333">
        <v>1.0237355402939172</v>
      </c>
      <c r="JD16" s="333">
        <v>1.0673641674445788</v>
      </c>
      <c r="JE16" s="333">
        <v>0.71319151210872533</v>
      </c>
      <c r="JF16" s="333">
        <v>0.91845043056783682</v>
      </c>
      <c r="JG16" s="333">
        <v>1.1378044231879003</v>
      </c>
      <c r="JH16" s="333">
        <v>0.86744321414889547</v>
      </c>
      <c r="JI16" s="333">
        <v>0.79974155507799216</v>
      </c>
      <c r="JJ16" s="333">
        <v>0.66068155954728081</v>
      </c>
      <c r="JK16" s="333">
        <v>0.61710842393466958</v>
      </c>
      <c r="JL16" s="333">
        <v>0.78617987800985301</v>
      </c>
      <c r="JM16" s="333">
        <v>1.0589729955080662</v>
      </c>
      <c r="JN16" s="333">
        <v>1.1012401998051649</v>
      </c>
      <c r="JO16" s="333">
        <v>1.0544488027349781</v>
      </c>
      <c r="JP16" s="333">
        <v>0.92369329545819867</v>
      </c>
      <c r="JQ16" s="333">
        <v>0.84782444731669904</v>
      </c>
      <c r="JR16" s="333">
        <v>0.88905640027250588</v>
      </c>
      <c r="JS16" s="333">
        <v>0.8115344602271336</v>
      </c>
      <c r="JT16" s="333">
        <v>0.97088785768321906</v>
      </c>
      <c r="JU16" s="333">
        <v>1.1669125074258204</v>
      </c>
      <c r="JV16" s="333">
        <v>0.89130346275869521</v>
      </c>
      <c r="JW16" s="333">
        <v>0.8121331759919701</v>
      </c>
      <c r="JX16" s="333">
        <v>1.2202974434190903</v>
      </c>
      <c r="JY16" s="333">
        <v>0.64955335299955563</v>
      </c>
      <c r="JZ16" s="333">
        <v>0.68737316806636972</v>
      </c>
      <c r="KA16" s="333">
        <v>0.82472727238346388</v>
      </c>
      <c r="KB16" s="333">
        <v>0.93843814002888559</v>
      </c>
      <c r="KC16" s="333">
        <v>0.681493109424121</v>
      </c>
      <c r="KD16" s="333">
        <v>0.75072973650307429</v>
      </c>
      <c r="KE16" s="333">
        <v>0.97087367605913055</v>
      </c>
      <c r="KF16" s="333">
        <v>0.71576044487817114</v>
      </c>
      <c r="KG16" s="333">
        <v>0.96590815460306012</v>
      </c>
      <c r="KH16" s="333">
        <v>0.92850785285378523</v>
      </c>
      <c r="KI16" s="333">
        <v>0.91405062880832677</v>
      </c>
      <c r="KJ16" s="333">
        <v>0.81160077693772048</v>
      </c>
      <c r="KK16" s="333">
        <v>0.70660209173829813</v>
      </c>
      <c r="KL16" s="333">
        <v>0.76708998600373746</v>
      </c>
      <c r="KM16" s="333">
        <v>0.86436669046106629</v>
      </c>
      <c r="KN16" s="333">
        <v>0.74040811918029781</v>
      </c>
      <c r="KO16" s="333">
        <v>0.94423135746116404</v>
      </c>
      <c r="KP16" s="333">
        <v>1.0906344251368656</v>
      </c>
      <c r="KQ16" s="333">
        <v>0.73064048440912222</v>
      </c>
      <c r="KR16" s="333">
        <v>0.9399850957387933</v>
      </c>
      <c r="KS16" s="333">
        <v>0.62238838130842356</v>
      </c>
      <c r="KT16" s="333">
        <v>0.69237712006249752</v>
      </c>
      <c r="KU16" s="333">
        <v>0.79477274859686509</v>
      </c>
      <c r="KV16" s="333">
        <v>0.8245526860976562</v>
      </c>
      <c r="KW16" s="333">
        <v>1.0444378046370588</v>
      </c>
      <c r="KX16" s="333">
        <v>0.68831519999094581</v>
      </c>
      <c r="KY16" s="333">
        <v>0.71074133556229802</v>
      </c>
      <c r="KZ16" s="333">
        <v>0.67224020337369805</v>
      </c>
      <c r="LA16" s="333">
        <v>0.7080827386361338</v>
      </c>
      <c r="LB16" s="333">
        <v>0.81177690323754448</v>
      </c>
      <c r="LC16" s="333">
        <v>1.1177554650215491</v>
      </c>
      <c r="LD16" s="333">
        <v>1.0187615060351989</v>
      </c>
      <c r="LE16" s="333">
        <v>0.87716219945710017</v>
      </c>
      <c r="LF16" s="333">
        <v>1.0435078461431837</v>
      </c>
      <c r="LG16" s="333">
        <v>0.80510163979552019</v>
      </c>
      <c r="LH16" s="333">
        <v>1.0158423808127932</v>
      </c>
      <c r="LI16" s="333">
        <v>1.37508319371901</v>
      </c>
      <c r="LJ16" s="333">
        <v>1.4929487885810513</v>
      </c>
      <c r="LK16" s="333">
        <v>1.477633371806446</v>
      </c>
      <c r="LL16" s="333">
        <v>1.0194515309958456</v>
      </c>
      <c r="LM16" s="333">
        <v>1.368793360855947</v>
      </c>
      <c r="LN16" s="333">
        <v>1.7389255209665797</v>
      </c>
      <c r="LO16" s="333">
        <v>1.5059122903055195</v>
      </c>
      <c r="LP16" s="333">
        <v>1.1328575197746762</v>
      </c>
      <c r="LQ16" s="333">
        <v>1.8557268794895476</v>
      </c>
      <c r="LR16" s="333">
        <v>1.779694846965058</v>
      </c>
      <c r="LS16" s="333">
        <v>1.430546063274422</v>
      </c>
      <c r="LT16" s="333">
        <v>1.1989343740775584</v>
      </c>
      <c r="LU16" s="333">
        <v>1.3768907365620953</v>
      </c>
      <c r="LV16" s="333">
        <v>1.0309109659600764</v>
      </c>
      <c r="LW16" s="333">
        <v>1.1108472430856324</v>
      </c>
      <c r="LX16" s="333">
        <v>1.4925612310888372</v>
      </c>
      <c r="LY16" s="333">
        <v>1.6158387601519899</v>
      </c>
      <c r="LZ16" s="333">
        <v>1.147470902174164</v>
      </c>
      <c r="MA16" s="333">
        <v>0.87202886635395616</v>
      </c>
      <c r="MB16" s="333">
        <v>1.3223595203977341</v>
      </c>
      <c r="MC16" s="333">
        <v>1.7084198808806303</v>
      </c>
      <c r="MD16" s="333">
        <v>1.8491785905514035</v>
      </c>
      <c r="ME16" s="333">
        <v>1.5315593757319175</v>
      </c>
      <c r="MF16" s="333">
        <v>2.6425175295317112</v>
      </c>
      <c r="MG16" s="333">
        <v>1.8579568099347925</v>
      </c>
      <c r="MH16" s="333">
        <v>1.9341088123850536</v>
      </c>
      <c r="MI16" s="333">
        <v>1.7634476455137829</v>
      </c>
      <c r="MJ16" s="333">
        <v>1.4832458675525755</v>
      </c>
      <c r="MK16" s="333">
        <v>1.5296152544346628</v>
      </c>
      <c r="ML16" s="333">
        <v>1.7595602953625644</v>
      </c>
      <c r="MM16" s="333">
        <v>2.0395034457035806</v>
      </c>
      <c r="MN16" s="333">
        <v>1.2764604426901185</v>
      </c>
      <c r="MO16" s="333">
        <v>1.1650675659262979</v>
      </c>
      <c r="MP16" s="333">
        <v>1.9468138593984463</v>
      </c>
      <c r="MQ16" s="333">
        <v>2.0057638173908834</v>
      </c>
      <c r="MR16" s="333">
        <v>1.7839211410268911</v>
      </c>
      <c r="MS16" s="333">
        <v>1.2623098893906102</v>
      </c>
      <c r="MT16" s="333">
        <v>1.454773680401354</v>
      </c>
      <c r="MU16" s="333">
        <v>1.8512311588715855</v>
      </c>
      <c r="MV16" s="333">
        <v>2.1339695069266411</v>
      </c>
      <c r="MW16" s="333">
        <v>1.5948840717538746</v>
      </c>
      <c r="MX16" s="333">
        <v>2.5397808468751406</v>
      </c>
      <c r="MY16" s="333">
        <v>2.1119245911344047</v>
      </c>
      <c r="MZ16" s="333">
        <v>2.2874452575603601</v>
      </c>
      <c r="NA16" s="333">
        <v>1.918069222207488</v>
      </c>
      <c r="NB16" s="333">
        <v>1.3645101220043727</v>
      </c>
      <c r="NC16" s="333">
        <v>1.49158730779912</v>
      </c>
      <c r="ND16" s="333">
        <v>1.9671940422445175</v>
      </c>
      <c r="NE16" s="333">
        <v>1.8180489193132745</v>
      </c>
      <c r="NF16" s="333">
        <v>1.4080907651040888</v>
      </c>
      <c r="NG16" s="333">
        <v>1.357852338345932</v>
      </c>
      <c r="NH16" s="333">
        <v>1.7429559822203788</v>
      </c>
      <c r="NI16" s="333">
        <v>1.985843775568094</v>
      </c>
      <c r="NJ16" s="333">
        <v>1.6114675272975445</v>
      </c>
    </row>
    <row r="17" spans="4:374" x14ac:dyDescent="0.25">
      <c r="D17" s="549" t="s">
        <v>91</v>
      </c>
      <c r="E17" s="321">
        <f>SUM(E5:E16)</f>
        <v>12101.897938945312</v>
      </c>
      <c r="I17" s="322" t="s">
        <v>193</v>
      </c>
      <c r="J17" s="333">
        <v>1.152053273782556</v>
      </c>
      <c r="K17" s="333">
        <v>1.3579524054274199</v>
      </c>
      <c r="L17" s="333">
        <v>1.2254468881179943</v>
      </c>
      <c r="M17" s="333">
        <v>1.4372497105316029</v>
      </c>
      <c r="N17" s="333">
        <v>1.5266472740210797</v>
      </c>
      <c r="O17" s="333">
        <v>1.4869044016949371</v>
      </c>
      <c r="P17" s="333">
        <v>1.717729772261255</v>
      </c>
      <c r="Q17" s="333">
        <v>1.4741423399440388</v>
      </c>
      <c r="R17" s="333">
        <v>1.1631282496697122</v>
      </c>
      <c r="S17" s="333">
        <v>1.8325146804785797</v>
      </c>
      <c r="T17" s="333">
        <v>1.9294136877669716</v>
      </c>
      <c r="U17" s="333">
        <v>2.1589214250586748</v>
      </c>
      <c r="V17" s="333">
        <v>2.1241117355273942</v>
      </c>
      <c r="W17" s="333">
        <v>1.9295072030137641</v>
      </c>
      <c r="X17" s="333">
        <v>1.7343761713360544</v>
      </c>
      <c r="Y17" s="333">
        <v>1.768126933145366</v>
      </c>
      <c r="Z17" s="333">
        <v>1.6728512583853936</v>
      </c>
      <c r="AA17" s="333">
        <v>1.5937058753136324</v>
      </c>
      <c r="AB17" s="333">
        <v>1.9522291939868477</v>
      </c>
      <c r="AC17" s="333">
        <v>1.733501719866634</v>
      </c>
      <c r="AD17" s="333">
        <v>3.7235022628369858</v>
      </c>
      <c r="AE17" s="333">
        <v>2.3009600060973203</v>
      </c>
      <c r="AF17" s="333">
        <v>1.7756688730427412</v>
      </c>
      <c r="AG17" s="333">
        <v>1.2704526757984069</v>
      </c>
      <c r="AH17" s="333">
        <v>1.3739132065834532</v>
      </c>
      <c r="AI17" s="333">
        <v>1.7912866580873548</v>
      </c>
      <c r="AJ17" s="333">
        <v>1.4140055608094479</v>
      </c>
      <c r="AK17" s="333">
        <v>1.9547557131175592</v>
      </c>
      <c r="AL17" s="333">
        <v>1.8206018436689395</v>
      </c>
      <c r="AM17" s="333">
        <v>1.8474498565481807</v>
      </c>
      <c r="AN17" s="333">
        <v>3.0577628830493357</v>
      </c>
      <c r="AO17" s="333">
        <v>3.100932572935903</v>
      </c>
      <c r="AP17" s="333">
        <v>2.7376216641816753</v>
      </c>
      <c r="AQ17" s="333">
        <v>1.8639554646501957</v>
      </c>
      <c r="AR17" s="333">
        <v>1.2671021171394499</v>
      </c>
      <c r="AS17" s="333">
        <v>1.0021631015660533</v>
      </c>
      <c r="AT17" s="333">
        <v>1.2443563460146239</v>
      </c>
      <c r="AU17" s="333">
        <v>1.7067099151040988</v>
      </c>
      <c r="AV17" s="333">
        <v>1.5790316623260743</v>
      </c>
      <c r="AW17" s="333">
        <v>2.2315917888756087</v>
      </c>
      <c r="AX17" s="333">
        <v>2.0019560552150928</v>
      </c>
      <c r="AY17" s="333">
        <v>1.8305706228960723</v>
      </c>
      <c r="AZ17" s="333">
        <v>2.3062708952223474</v>
      </c>
      <c r="BA17" s="333">
        <v>1.5165602718651738</v>
      </c>
      <c r="BB17" s="333">
        <v>1.3577965328356252</v>
      </c>
      <c r="BC17" s="333">
        <v>1.4838315889769775</v>
      </c>
      <c r="BD17" s="333">
        <v>1.4379676662260528</v>
      </c>
      <c r="BE17" s="333">
        <v>1.9039655592650031</v>
      </c>
      <c r="BF17" s="333">
        <v>2.0689880392256006</v>
      </c>
      <c r="BG17" s="333">
        <v>1.8632147511064181</v>
      </c>
      <c r="BH17" s="333">
        <v>2.4589765153360448</v>
      </c>
      <c r="BI17" s="333">
        <v>1.250579368446743</v>
      </c>
      <c r="BJ17" s="333">
        <v>1.4702386415831079</v>
      </c>
      <c r="BK17" s="333">
        <v>1.8156493211788876</v>
      </c>
      <c r="BL17" s="333">
        <v>1.7252664500996029</v>
      </c>
      <c r="BM17" s="333">
        <v>1.5966980150449297</v>
      </c>
      <c r="BN17" s="333">
        <v>1.8479298354179079</v>
      </c>
      <c r="BO17" s="333">
        <v>2.2701205773876696</v>
      </c>
      <c r="BP17" s="333">
        <v>1.774489804879968</v>
      </c>
      <c r="BQ17" s="333">
        <v>2.1758337394807215</v>
      </c>
      <c r="BR17" s="333">
        <v>2.0871569359868114</v>
      </c>
      <c r="BS17" s="333">
        <v>1.6757298753144028</v>
      </c>
      <c r="BT17" s="333">
        <v>1.6905411956259577</v>
      </c>
      <c r="BU17" s="333">
        <v>1.8624269302077652</v>
      </c>
      <c r="BV17" s="333">
        <v>2.3510107819989643</v>
      </c>
      <c r="BW17" s="333">
        <v>2.1736606193842603</v>
      </c>
      <c r="BX17" s="333">
        <v>1.8161550757387404</v>
      </c>
      <c r="BY17" s="333">
        <v>1.4789065209954244</v>
      </c>
      <c r="BZ17" s="333">
        <v>2.3767358783030503</v>
      </c>
      <c r="CA17" s="333">
        <v>1.1738763309899862</v>
      </c>
      <c r="CB17" s="333">
        <v>1.558051255609362</v>
      </c>
      <c r="CC17" s="333">
        <v>1.3213810122820497</v>
      </c>
      <c r="CD17" s="333">
        <v>1.1173315822868457</v>
      </c>
      <c r="CE17" s="333">
        <v>1.0724836299775469</v>
      </c>
      <c r="CF17" s="333">
        <v>1.2863521460747229</v>
      </c>
      <c r="CG17" s="333">
        <v>1.5480176461351609</v>
      </c>
      <c r="CH17" s="333">
        <v>1.3187467040039338</v>
      </c>
      <c r="CI17" s="333">
        <v>1.2536325528832621</v>
      </c>
      <c r="CJ17" s="333">
        <v>1.0840408681056932</v>
      </c>
      <c r="CK17" s="333">
        <v>1.3742171572888873</v>
      </c>
      <c r="CL17" s="333">
        <v>1.5672360671377803</v>
      </c>
      <c r="CM17" s="333">
        <v>1.8148366853836004</v>
      </c>
      <c r="CN17" s="333">
        <v>1.3499801409461325</v>
      </c>
      <c r="CO17" s="333">
        <v>1.1413243780575548</v>
      </c>
      <c r="CP17" s="333">
        <v>1.2067245830180089</v>
      </c>
      <c r="CQ17" s="333">
        <v>1.1631157073170919</v>
      </c>
      <c r="CR17" s="333">
        <v>1.0752231165837862</v>
      </c>
      <c r="CS17" s="333">
        <v>1.1185459324049318</v>
      </c>
      <c r="CT17" s="333">
        <v>0.84001310938360019</v>
      </c>
      <c r="CU17" s="333">
        <v>1.299652338832417</v>
      </c>
      <c r="CV17" s="333">
        <v>1.2920672520422904</v>
      </c>
      <c r="CW17" s="333">
        <v>1.0540176781509389</v>
      </c>
      <c r="CX17" s="333">
        <v>0.88073528955126501</v>
      </c>
      <c r="CY17" s="333">
        <v>0.88143334553982533</v>
      </c>
      <c r="CZ17" s="333">
        <v>1.3464383144509884</v>
      </c>
      <c r="DA17" s="333">
        <v>1.0241407097366957</v>
      </c>
      <c r="DB17" s="333">
        <v>0.97494859807328227</v>
      </c>
      <c r="DC17" s="333">
        <v>0.77715864259545508</v>
      </c>
      <c r="DD17" s="333">
        <v>0.97877242076352833</v>
      </c>
      <c r="DE17" s="333">
        <v>0.86091809047761858</v>
      </c>
      <c r="DF17" s="333">
        <v>1.0569940425373423</v>
      </c>
      <c r="DG17" s="333">
        <v>1.0477310061550307</v>
      </c>
      <c r="DH17" s="333">
        <v>1.0387125721941661</v>
      </c>
      <c r="DI17" s="333">
        <v>1.0105517242216737</v>
      </c>
      <c r="DJ17" s="333">
        <v>0.82538382855353309</v>
      </c>
      <c r="DK17" s="333">
        <v>0.86231298960950309</v>
      </c>
      <c r="DL17" s="333">
        <v>0.71267468834644887</v>
      </c>
      <c r="DM17" s="333">
        <v>1.0642085362426952</v>
      </c>
      <c r="DN17" s="333">
        <v>0.83882288486633749</v>
      </c>
      <c r="DO17" s="333">
        <v>1.0667407339206263</v>
      </c>
      <c r="DP17" s="333">
        <v>1.2412691745519977</v>
      </c>
      <c r="DQ17" s="333">
        <v>0.96833863390523922</v>
      </c>
      <c r="DR17" s="333">
        <v>0.75443757661350896</v>
      </c>
      <c r="DS17" s="333">
        <v>0.61885733254283715</v>
      </c>
      <c r="DT17" s="333">
        <v>0.78666704372219676</v>
      </c>
      <c r="DU17" s="333">
        <v>0.90327518643713522</v>
      </c>
      <c r="DV17" s="333">
        <v>1.0401760840604881</v>
      </c>
      <c r="DW17" s="333">
        <v>1.467321716480962</v>
      </c>
      <c r="DX17" s="333">
        <v>1.0814702110313923</v>
      </c>
      <c r="DY17" s="333">
        <v>0.93481265910954237</v>
      </c>
      <c r="DZ17" s="333">
        <v>0.94886421417365696</v>
      </c>
      <c r="EA17" s="333">
        <v>0.65133591819493108</v>
      </c>
      <c r="EB17" s="333">
        <v>0.80641277709387249</v>
      </c>
      <c r="EC17" s="333">
        <v>0.98576262341793108</v>
      </c>
      <c r="ED17" s="333">
        <v>1.0642311089139045</v>
      </c>
      <c r="EE17" s="333">
        <v>0.83611930001290014</v>
      </c>
      <c r="EF17" s="333">
        <v>0.62385268803938965</v>
      </c>
      <c r="EG17" s="333">
        <v>0.63167070580865714</v>
      </c>
      <c r="EH17" s="333">
        <v>0.71828711086036012</v>
      </c>
      <c r="EI17" s="333">
        <v>0.72996098025792733</v>
      </c>
      <c r="EJ17" s="333">
        <v>0.74691522212844574</v>
      </c>
      <c r="EK17" s="333">
        <v>1.1864406145744271</v>
      </c>
      <c r="EL17" s="333">
        <v>1.0980718858058807</v>
      </c>
      <c r="EM17" s="333">
        <v>0.97143298753010432</v>
      </c>
      <c r="EN17" s="333">
        <v>0.76713432686627181</v>
      </c>
      <c r="EO17" s="333">
        <v>0.70650163680858991</v>
      </c>
      <c r="EP17" s="333">
        <v>0.72763063455457899</v>
      </c>
      <c r="EQ17" s="333">
        <v>0.88025002808256292</v>
      </c>
      <c r="ER17" s="333">
        <v>0.83854253171610171</v>
      </c>
      <c r="ES17" s="333">
        <v>0.80055593805003644</v>
      </c>
      <c r="ET17" s="333">
        <v>0.63846710896082648</v>
      </c>
      <c r="EU17" s="333">
        <v>0.69595419361658994</v>
      </c>
      <c r="EV17" s="333">
        <v>0.73791565440319007</v>
      </c>
      <c r="EW17" s="333">
        <v>0.84740493012989759</v>
      </c>
      <c r="EX17" s="333">
        <v>0.99434752708131435</v>
      </c>
      <c r="EY17" s="333">
        <v>1.1900120811228283</v>
      </c>
      <c r="EZ17" s="333">
        <v>1.2604640632427531</v>
      </c>
      <c r="FA17" s="333">
        <v>0.81490232359294656</v>
      </c>
      <c r="FB17" s="333">
        <v>0.69572143302542255</v>
      </c>
      <c r="FC17" s="333">
        <v>0.75177690945582021</v>
      </c>
      <c r="FD17" s="333">
        <v>0.96597332577763195</v>
      </c>
      <c r="FE17" s="333">
        <v>1.1869754437557829</v>
      </c>
      <c r="FF17" s="333">
        <v>1.1897445619821023</v>
      </c>
      <c r="FG17" s="333">
        <v>0.90724632331930843</v>
      </c>
      <c r="FH17" s="333">
        <v>0.73455019704532898</v>
      </c>
      <c r="FI17" s="333">
        <v>0.72030463841550607</v>
      </c>
      <c r="FJ17" s="333">
        <v>1.0484004686169226</v>
      </c>
      <c r="FK17" s="333">
        <v>0.94831049011561563</v>
      </c>
      <c r="FL17" s="333">
        <v>1.1075035757046983</v>
      </c>
      <c r="FM17" s="333">
        <v>0.96502944078196351</v>
      </c>
      <c r="FN17" s="333">
        <v>0.75547298382544625</v>
      </c>
      <c r="FO17" s="333">
        <v>0.86028281534349105</v>
      </c>
      <c r="FP17" s="333">
        <v>0.83813273333586236</v>
      </c>
      <c r="FQ17" s="333">
        <v>0.80561309116872015</v>
      </c>
      <c r="FR17" s="333">
        <v>0.76288805248492997</v>
      </c>
      <c r="FS17" s="333">
        <v>0.96151764609075185</v>
      </c>
      <c r="FT17" s="333">
        <v>1.1001499264013943</v>
      </c>
      <c r="FU17" s="333">
        <v>0.96409000811366818</v>
      </c>
      <c r="FV17" s="333">
        <v>0.81101219083036757</v>
      </c>
      <c r="FW17" s="333">
        <v>0.82133945915665452</v>
      </c>
      <c r="FX17" s="333">
        <v>0.93924636378550563</v>
      </c>
      <c r="FY17" s="333">
        <v>0.85807523317111245</v>
      </c>
      <c r="FZ17" s="333">
        <v>1.0859873833329277</v>
      </c>
      <c r="GA17" s="333">
        <v>1.369255832854533</v>
      </c>
      <c r="GB17" s="333">
        <v>1.2219275413757189</v>
      </c>
      <c r="GC17" s="333">
        <v>0.94569891606427237</v>
      </c>
      <c r="GD17" s="333">
        <v>1.2559955513027825</v>
      </c>
      <c r="GE17" s="333">
        <v>1.55475407728884</v>
      </c>
      <c r="GF17" s="333">
        <v>1.4336655483556771</v>
      </c>
      <c r="GG17" s="333">
        <v>1.7828927664901619</v>
      </c>
      <c r="GH17" s="333">
        <v>1.4850144722657888</v>
      </c>
      <c r="GI17" s="333">
        <v>1.2168051786416136</v>
      </c>
      <c r="GJ17" s="333">
        <v>1.2989283931602071</v>
      </c>
      <c r="GK17" s="333">
        <v>1.424260249823091</v>
      </c>
      <c r="GL17" s="333">
        <v>1.8989925674490256</v>
      </c>
      <c r="GM17" s="333">
        <v>1.6326133395576945</v>
      </c>
      <c r="GN17" s="333">
        <v>1.9465549178067221</v>
      </c>
      <c r="GO17" s="333">
        <v>1.6110131733686723</v>
      </c>
      <c r="GP17" s="333">
        <v>1.0166118517617164</v>
      </c>
      <c r="GQ17" s="333">
        <v>1.3286631591301321</v>
      </c>
      <c r="GR17" s="333">
        <v>1.506857903326702</v>
      </c>
      <c r="GS17" s="333">
        <v>1.5305963392416604</v>
      </c>
      <c r="GT17" s="333">
        <v>1.5401920150727899</v>
      </c>
      <c r="GU17" s="333">
        <v>1.489542174727698</v>
      </c>
      <c r="GV17" s="333">
        <v>1.737373989583368</v>
      </c>
      <c r="GW17" s="333">
        <v>1.4370375527514716</v>
      </c>
      <c r="GX17" s="333">
        <v>1.4143445737025877</v>
      </c>
      <c r="GY17" s="333">
        <v>1.7183890190286659</v>
      </c>
      <c r="GZ17" s="333">
        <v>1.226195827641243</v>
      </c>
      <c r="HA17" s="333">
        <v>1.315758601674881</v>
      </c>
      <c r="HB17" s="333">
        <v>2.175264349704273</v>
      </c>
      <c r="HC17" s="333">
        <v>2.1884249910752338</v>
      </c>
      <c r="HD17" s="333">
        <v>1.6306284278033116</v>
      </c>
      <c r="HE17" s="333">
        <v>1.0777862136496306</v>
      </c>
      <c r="HF17" s="333">
        <v>1.1944666928282071</v>
      </c>
      <c r="HG17" s="333">
        <v>1.2928307637018737</v>
      </c>
      <c r="HH17" s="333">
        <v>1.4261423486285403</v>
      </c>
      <c r="HI17" s="333">
        <v>1.6380864001484128</v>
      </c>
      <c r="HJ17" s="333">
        <v>1.7843881669228667</v>
      </c>
      <c r="HK17" s="333">
        <v>1.6916569413649571</v>
      </c>
      <c r="HL17" s="333">
        <v>1.6422535224091763</v>
      </c>
      <c r="HM17" s="333">
        <v>1.6817289011833596</v>
      </c>
      <c r="HN17" s="333">
        <v>1.563612986186302</v>
      </c>
      <c r="HO17" s="333">
        <v>1.4280761491246872</v>
      </c>
      <c r="HP17" s="333">
        <v>1.9563466251137549</v>
      </c>
      <c r="HQ17" s="333">
        <v>2.0113402122130943</v>
      </c>
      <c r="HR17" s="333">
        <v>1.2296201143012535</v>
      </c>
      <c r="HS17" s="333">
        <v>1.0622203182629548</v>
      </c>
      <c r="HT17" s="333">
        <v>1.411498337653879</v>
      </c>
      <c r="HU17" s="333">
        <v>1.4679165082587813</v>
      </c>
      <c r="HV17" s="333">
        <v>1.5148736072695557</v>
      </c>
      <c r="HW17" s="333">
        <v>1.5496287346728113</v>
      </c>
      <c r="HX17" s="333">
        <v>1.6042046886084096</v>
      </c>
      <c r="HY17" s="333">
        <v>1.3223659943794848</v>
      </c>
      <c r="HZ17" s="333">
        <v>1.220179558485408</v>
      </c>
      <c r="IA17" s="333">
        <v>1.3508082632317251</v>
      </c>
      <c r="IB17" s="333">
        <v>1.3542276910480311</v>
      </c>
      <c r="IC17" s="333">
        <v>1.3644278993393684</v>
      </c>
      <c r="ID17" s="333">
        <v>1.5456219669192677</v>
      </c>
      <c r="IE17" s="333">
        <v>1.8222366889468873</v>
      </c>
      <c r="IF17" s="333">
        <v>1.7816031748175971</v>
      </c>
      <c r="IG17" s="333">
        <v>1.5427219865723327</v>
      </c>
      <c r="IH17" s="333">
        <v>1.6114504546294348</v>
      </c>
      <c r="II17" s="333">
        <v>1.6416568924253658</v>
      </c>
      <c r="IJ17" s="333">
        <v>1.1617159826821577</v>
      </c>
      <c r="IK17" s="333">
        <v>1.2694131754700821</v>
      </c>
      <c r="IL17" s="333">
        <v>1.2774867295244603</v>
      </c>
      <c r="IM17" s="333">
        <v>1.0125052935442003</v>
      </c>
      <c r="IN17" s="333">
        <v>0.87266471265662049</v>
      </c>
      <c r="IO17" s="333">
        <v>0.94677913964236637</v>
      </c>
      <c r="IP17" s="333">
        <v>1.2162775620360329</v>
      </c>
      <c r="IQ17" s="333">
        <v>1.2705796607379685</v>
      </c>
      <c r="IR17" s="333">
        <v>1.3828560064752902</v>
      </c>
      <c r="IS17" s="333">
        <v>1.3414025821082112</v>
      </c>
      <c r="IT17" s="333">
        <v>1.1485496103456057</v>
      </c>
      <c r="IU17" s="333">
        <v>1.1610412722206025</v>
      </c>
      <c r="IV17" s="333">
        <v>1.1351062860647569</v>
      </c>
      <c r="IW17" s="333">
        <v>0.91651507682074063</v>
      </c>
      <c r="IX17" s="333">
        <v>0.81538168144369827</v>
      </c>
      <c r="IY17" s="333">
        <v>0.80832519081568988</v>
      </c>
      <c r="IZ17" s="333">
        <v>0.96104119627838369</v>
      </c>
      <c r="JA17" s="333">
        <v>0.89844892923865116</v>
      </c>
      <c r="JB17" s="333">
        <v>0.83438015984981317</v>
      </c>
      <c r="JC17" s="333">
        <v>1.1105096894012583</v>
      </c>
      <c r="JD17" s="333">
        <v>1.0845718023738509</v>
      </c>
      <c r="JE17" s="333">
        <v>0.6797188948232622</v>
      </c>
      <c r="JF17" s="333">
        <v>0.86465610384659053</v>
      </c>
      <c r="JG17" s="333">
        <v>1.1952376498619388</v>
      </c>
      <c r="JH17" s="333">
        <v>0.85809876674531183</v>
      </c>
      <c r="JI17" s="333">
        <v>0.83396881766057152</v>
      </c>
      <c r="JJ17" s="333">
        <v>0.68508708783030414</v>
      </c>
      <c r="JK17" s="333">
        <v>0.66695735894398489</v>
      </c>
      <c r="JL17" s="333">
        <v>0.74128149892401474</v>
      </c>
      <c r="JM17" s="333">
        <v>1.0219738122056952</v>
      </c>
      <c r="JN17" s="333">
        <v>1.2407632416491297</v>
      </c>
      <c r="JO17" s="333">
        <v>1.0579883424656185</v>
      </c>
      <c r="JP17" s="333">
        <v>0.91788043058921021</v>
      </c>
      <c r="JQ17" s="333">
        <v>0.83906372094496862</v>
      </c>
      <c r="JR17" s="333">
        <v>0.91545134312448673</v>
      </c>
      <c r="JS17" s="333">
        <v>0.79334462053037147</v>
      </c>
      <c r="JT17" s="333">
        <v>0.99706289209231125</v>
      </c>
      <c r="JU17" s="333">
        <v>1.2309354815476683</v>
      </c>
      <c r="JV17" s="333">
        <v>0.85599260161971691</v>
      </c>
      <c r="JW17" s="333">
        <v>0.79160944493536767</v>
      </c>
      <c r="JX17" s="333">
        <v>1.2355803635947209</v>
      </c>
      <c r="JY17" s="333">
        <v>0.63183482895460108</v>
      </c>
      <c r="JZ17" s="333">
        <v>0.71975506052252269</v>
      </c>
      <c r="KA17" s="333">
        <v>0.83711986100234625</v>
      </c>
      <c r="KB17" s="333">
        <v>0.89567618198333987</v>
      </c>
      <c r="KC17" s="333">
        <v>0.68782781668841964</v>
      </c>
      <c r="KD17" s="333">
        <v>0.73351143119592355</v>
      </c>
      <c r="KE17" s="333">
        <v>0.91677199879795923</v>
      </c>
      <c r="KF17" s="333">
        <v>0.74495378075079077</v>
      </c>
      <c r="KG17" s="333">
        <v>0.84754929163774784</v>
      </c>
      <c r="KH17" s="333">
        <v>0.78308887081997813</v>
      </c>
      <c r="KI17" s="333">
        <v>0.89615176980200306</v>
      </c>
      <c r="KJ17" s="333">
        <v>0.81040220649456252</v>
      </c>
      <c r="KK17" s="333">
        <v>0.66440706399990646</v>
      </c>
      <c r="KL17" s="333">
        <v>0.75426637187562495</v>
      </c>
      <c r="KM17" s="333">
        <v>0.80099463859195696</v>
      </c>
      <c r="KN17" s="333">
        <v>0.73307076627464818</v>
      </c>
      <c r="KO17" s="333">
        <v>0.91133930797316398</v>
      </c>
      <c r="KP17" s="333">
        <v>1.0119608976266499</v>
      </c>
      <c r="KQ17" s="333">
        <v>0.73542826628198366</v>
      </c>
      <c r="KR17" s="333">
        <v>0.83787692707441885</v>
      </c>
      <c r="KS17" s="333">
        <v>0.60492609901342997</v>
      </c>
      <c r="KT17" s="333">
        <v>0.64712684529216891</v>
      </c>
      <c r="KU17" s="333">
        <v>0.75514464952504357</v>
      </c>
      <c r="KV17" s="333">
        <v>0.8600614624753341</v>
      </c>
      <c r="KW17" s="333">
        <v>1.1248102533858597</v>
      </c>
      <c r="KX17" s="333">
        <v>0.59452372899862382</v>
      </c>
      <c r="KY17" s="333">
        <v>0.82633561647563691</v>
      </c>
      <c r="KZ17" s="333">
        <v>0.65778620525468945</v>
      </c>
      <c r="LA17" s="333">
        <v>0.71682022949379021</v>
      </c>
      <c r="LB17" s="333">
        <v>0.77502242307742797</v>
      </c>
      <c r="LC17" s="333">
        <v>1.1227558078459139</v>
      </c>
      <c r="LD17" s="333">
        <v>0.92831436784796995</v>
      </c>
      <c r="LE17" s="333">
        <v>0.79864071163124561</v>
      </c>
      <c r="LF17" s="333">
        <v>0.98358115353677378</v>
      </c>
      <c r="LG17" s="333">
        <v>0.75475509948880926</v>
      </c>
      <c r="LH17" s="333">
        <v>0.9419124551833773</v>
      </c>
      <c r="LI17" s="333">
        <v>1.331337506237396</v>
      </c>
      <c r="LJ17" s="333">
        <v>1.6069581633051091</v>
      </c>
      <c r="LK17" s="333">
        <v>1.482836294419561</v>
      </c>
      <c r="LL17" s="333">
        <v>0.91797972954914719</v>
      </c>
      <c r="LM17" s="333">
        <v>1.3306476755482983</v>
      </c>
      <c r="LN17" s="333">
        <v>1.7427411112926303</v>
      </c>
      <c r="LO17" s="333">
        <v>1.4480682412134227</v>
      </c>
      <c r="LP17" s="333">
        <v>1.1187568585549663</v>
      </c>
      <c r="LQ17" s="333">
        <v>1.6437494697427952</v>
      </c>
      <c r="LR17" s="333">
        <v>1.8283225466106861</v>
      </c>
      <c r="LS17" s="333">
        <v>1.3883817233224247</v>
      </c>
      <c r="LT17" s="333">
        <v>1.0713809857261924</v>
      </c>
      <c r="LU17" s="333">
        <v>1.3082708642014944</v>
      </c>
      <c r="LV17" s="333">
        <v>0.9439950873343832</v>
      </c>
      <c r="LW17" s="333">
        <v>1.2581464020348152</v>
      </c>
      <c r="LX17" s="333">
        <v>1.4871269056777765</v>
      </c>
      <c r="LY17" s="333">
        <v>1.4869115350958144</v>
      </c>
      <c r="LZ17" s="333">
        <v>1.0082775991726105</v>
      </c>
      <c r="MA17" s="333">
        <v>0.90630519524129904</v>
      </c>
      <c r="MB17" s="333">
        <v>1.306964804051854</v>
      </c>
      <c r="MC17" s="333">
        <v>1.709480779806688</v>
      </c>
      <c r="MD17" s="333">
        <v>1.5999441266435228</v>
      </c>
      <c r="ME17" s="333">
        <v>1.6331917848632909</v>
      </c>
      <c r="MF17" s="333">
        <v>2.5124449301807741</v>
      </c>
      <c r="MG17" s="333">
        <v>1.919277451798842</v>
      </c>
      <c r="MH17" s="333">
        <v>1.8384308162905796</v>
      </c>
      <c r="MI17" s="333">
        <v>1.8290916219162421</v>
      </c>
      <c r="MJ17" s="333">
        <v>1.64757971492809</v>
      </c>
      <c r="MK17" s="333">
        <v>1.5194669076382412</v>
      </c>
      <c r="ML17" s="333">
        <v>1.8222617845392088</v>
      </c>
      <c r="MM17" s="333">
        <v>1.8963656889223079</v>
      </c>
      <c r="MN17" s="333">
        <v>1.256257216870281</v>
      </c>
      <c r="MO17" s="333">
        <v>1.161175094653462</v>
      </c>
      <c r="MP17" s="333">
        <v>1.8112804640515503</v>
      </c>
      <c r="MQ17" s="333">
        <v>1.7280648172256772</v>
      </c>
      <c r="MR17" s="333">
        <v>1.6549543503741402</v>
      </c>
      <c r="MS17" s="333">
        <v>1.0905708848145343</v>
      </c>
      <c r="MT17" s="333">
        <v>1.4712739963650139</v>
      </c>
      <c r="MU17" s="333">
        <v>1.787016717996712</v>
      </c>
      <c r="MV17" s="333">
        <v>2.1533308205142614</v>
      </c>
      <c r="MW17" s="333">
        <v>1.6700637738502724</v>
      </c>
      <c r="MX17" s="333">
        <v>2.6001191211017423</v>
      </c>
      <c r="MY17" s="333">
        <v>2.0363481651760194</v>
      </c>
      <c r="MZ17" s="333">
        <v>2.2554082468176633</v>
      </c>
      <c r="NA17" s="333">
        <v>1.7363009171628236</v>
      </c>
      <c r="NB17" s="333">
        <v>1.3114068186049002</v>
      </c>
      <c r="NC17" s="333">
        <v>1.3628724406188502</v>
      </c>
      <c r="ND17" s="333">
        <v>1.7331046486531525</v>
      </c>
      <c r="NE17" s="333">
        <v>1.8382637135561088</v>
      </c>
      <c r="NF17" s="333">
        <v>1.4335620130287188</v>
      </c>
      <c r="NG17" s="333">
        <v>1.4453939674213172</v>
      </c>
      <c r="NH17" s="333">
        <v>1.724623137688398</v>
      </c>
      <c r="NI17" s="333">
        <v>1.8959252687065484</v>
      </c>
      <c r="NJ17" s="333">
        <v>1.7057168398570324</v>
      </c>
    </row>
    <row r="18" spans="4:374" x14ac:dyDescent="0.25">
      <c r="I18" s="322" t="s">
        <v>194</v>
      </c>
      <c r="J18" s="333">
        <v>1.0300656429228272</v>
      </c>
      <c r="K18" s="333">
        <v>1.4401938889363961</v>
      </c>
      <c r="L18" s="333">
        <v>1.2061065066370107</v>
      </c>
      <c r="M18" s="333">
        <v>1.4665001038289796</v>
      </c>
      <c r="N18" s="333">
        <v>1.5575810992617913</v>
      </c>
      <c r="O18" s="333">
        <v>1.3189717921596824</v>
      </c>
      <c r="P18" s="333">
        <v>1.7270361546436988</v>
      </c>
      <c r="Q18" s="333">
        <v>1.3970577746222732</v>
      </c>
      <c r="R18" s="333">
        <v>1.2403823182546403</v>
      </c>
      <c r="S18" s="333">
        <v>1.6998689867595211</v>
      </c>
      <c r="T18" s="333">
        <v>2.0632838855552476</v>
      </c>
      <c r="U18" s="333">
        <v>2.1354161638060902</v>
      </c>
      <c r="V18" s="333">
        <v>2.0251763005617796</v>
      </c>
      <c r="W18" s="333">
        <v>1.8831772904560753</v>
      </c>
      <c r="X18" s="333">
        <v>1.8572027599533156</v>
      </c>
      <c r="Y18" s="333">
        <v>1.7415489818648315</v>
      </c>
      <c r="Z18" s="333">
        <v>1.7978245936708452</v>
      </c>
      <c r="AA18" s="333">
        <v>1.640851963460825</v>
      </c>
      <c r="AB18" s="333">
        <v>1.8327344463312247</v>
      </c>
      <c r="AC18" s="333">
        <v>1.9728785700333715</v>
      </c>
      <c r="AD18" s="333">
        <v>3.6270923067636063</v>
      </c>
      <c r="AE18" s="333">
        <v>2.2081676362451113</v>
      </c>
      <c r="AF18" s="333">
        <v>1.7598605437506714</v>
      </c>
      <c r="AG18" s="333">
        <v>1.1793537074894804</v>
      </c>
      <c r="AH18" s="333">
        <v>1.4813084594232753</v>
      </c>
      <c r="AI18" s="333">
        <v>1.6935054816058299</v>
      </c>
      <c r="AJ18" s="333">
        <v>1.5719649917793628</v>
      </c>
      <c r="AK18" s="333">
        <v>2.0076948510699335</v>
      </c>
      <c r="AL18" s="333">
        <v>1.9101293812980575</v>
      </c>
      <c r="AM18" s="333">
        <v>1.8789792121253472</v>
      </c>
      <c r="AN18" s="333">
        <v>2.8761662677872923</v>
      </c>
      <c r="AO18" s="333">
        <v>2.9182018631015394</v>
      </c>
      <c r="AP18" s="333">
        <v>2.5060735066301798</v>
      </c>
      <c r="AQ18" s="333">
        <v>1.6766196080425229</v>
      </c>
      <c r="AR18" s="333">
        <v>1.1496474460266992</v>
      </c>
      <c r="AS18" s="333">
        <v>0.97927719806983293</v>
      </c>
      <c r="AT18" s="333">
        <v>1.2809239104999828</v>
      </c>
      <c r="AU18" s="333">
        <v>1.5278708099098262</v>
      </c>
      <c r="AV18" s="333">
        <v>1.440443493905504</v>
      </c>
      <c r="AW18" s="333">
        <v>2.0314272131892248</v>
      </c>
      <c r="AX18" s="333">
        <v>1.9621179635495929</v>
      </c>
      <c r="AY18" s="333">
        <v>1.7989651634049524</v>
      </c>
      <c r="AZ18" s="333">
        <v>2.4635233161442596</v>
      </c>
      <c r="BA18" s="333">
        <v>1.8047040063994373</v>
      </c>
      <c r="BB18" s="333">
        <v>1.3043232741766351</v>
      </c>
      <c r="BC18" s="333">
        <v>1.3666148639188984</v>
      </c>
      <c r="BD18" s="333">
        <v>1.3272952887093064</v>
      </c>
      <c r="BE18" s="333">
        <v>1.8757519013737272</v>
      </c>
      <c r="BF18" s="333">
        <v>1.8553989630125804</v>
      </c>
      <c r="BG18" s="333">
        <v>1.6714880903941274</v>
      </c>
      <c r="BH18" s="333">
        <v>2.7223681501963495</v>
      </c>
      <c r="BI18" s="333">
        <v>1.195080950524092</v>
      </c>
      <c r="BJ18" s="333">
        <v>1.5058227887359987</v>
      </c>
      <c r="BK18" s="333">
        <v>1.6770725097382164</v>
      </c>
      <c r="BL18" s="333">
        <v>1.6609251785073753</v>
      </c>
      <c r="BM18" s="333">
        <v>1.6021188328524347</v>
      </c>
      <c r="BN18" s="333">
        <v>1.7838614534846391</v>
      </c>
      <c r="BO18" s="333">
        <v>2.2145569422832874</v>
      </c>
      <c r="BP18" s="333">
        <v>1.6662354649534132</v>
      </c>
      <c r="BQ18" s="333">
        <v>2.1290902172547184</v>
      </c>
      <c r="BR18" s="333">
        <v>2.0711421660335905</v>
      </c>
      <c r="BS18" s="333">
        <v>1.8347035483409704</v>
      </c>
      <c r="BT18" s="333">
        <v>1.6224265361607215</v>
      </c>
      <c r="BU18" s="333">
        <v>1.8332339523583172</v>
      </c>
      <c r="BV18" s="333">
        <v>2.2636326682266059</v>
      </c>
      <c r="BW18" s="333">
        <v>2.033176068769452</v>
      </c>
      <c r="BX18" s="333">
        <v>1.7368600825384397</v>
      </c>
      <c r="BY18" s="333">
        <v>1.5486987612104597</v>
      </c>
      <c r="BZ18" s="333">
        <v>2.1882581306284101</v>
      </c>
      <c r="CA18" s="333">
        <v>1.1504983967347548</v>
      </c>
      <c r="CB18" s="333">
        <v>1.5401136842558325</v>
      </c>
      <c r="CC18" s="333">
        <v>1.252792467768167</v>
      </c>
      <c r="CD18" s="333">
        <v>1.0426291577325681</v>
      </c>
      <c r="CE18" s="333">
        <v>0.9835404937908182</v>
      </c>
      <c r="CF18" s="333">
        <v>1.2122937363923598</v>
      </c>
      <c r="CG18" s="333">
        <v>1.436310516184613</v>
      </c>
      <c r="CH18" s="333">
        <v>1.224477253352114</v>
      </c>
      <c r="CI18" s="333">
        <v>1.2229578801815555</v>
      </c>
      <c r="CJ18" s="333">
        <v>1.0722949349478432</v>
      </c>
      <c r="CK18" s="333">
        <v>1.4565588209095364</v>
      </c>
      <c r="CL18" s="333">
        <v>1.4384745600011111</v>
      </c>
      <c r="CM18" s="333">
        <v>1.5936550073623412</v>
      </c>
      <c r="CN18" s="333">
        <v>1.430691251000491</v>
      </c>
      <c r="CO18" s="333">
        <v>1.0978784399985853</v>
      </c>
      <c r="CP18" s="333">
        <v>1.1189972121075704</v>
      </c>
      <c r="CQ18" s="333">
        <v>1.1059290250909339</v>
      </c>
      <c r="CR18" s="333">
        <v>1.0613659014412615</v>
      </c>
      <c r="CS18" s="333">
        <v>1.0502231834793871</v>
      </c>
      <c r="CT18" s="333">
        <v>0.95385400736488379</v>
      </c>
      <c r="CU18" s="333">
        <v>1.3698757435448541</v>
      </c>
      <c r="CV18" s="333">
        <v>1.0696265297261105</v>
      </c>
      <c r="CW18" s="333">
        <v>0.99604555905165604</v>
      </c>
      <c r="CX18" s="333">
        <v>0.78616735877803556</v>
      </c>
      <c r="CY18" s="333">
        <v>0.90066637790196657</v>
      </c>
      <c r="CZ18" s="333">
        <v>1.4390858415777013</v>
      </c>
      <c r="DA18" s="333">
        <v>0.90414402012151762</v>
      </c>
      <c r="DB18" s="333">
        <v>0.86089691413804992</v>
      </c>
      <c r="DC18" s="333">
        <v>0.6624755958983094</v>
      </c>
      <c r="DD18" s="333">
        <v>0.93175085519609435</v>
      </c>
      <c r="DE18" s="333">
        <v>0.79599966574018011</v>
      </c>
      <c r="DF18" s="333">
        <v>1.0441654838220575</v>
      </c>
      <c r="DG18" s="333">
        <v>0.91592056198739757</v>
      </c>
      <c r="DH18" s="333">
        <v>1.0824232923498152</v>
      </c>
      <c r="DI18" s="333">
        <v>0.940823424450279</v>
      </c>
      <c r="DJ18" s="333">
        <v>0.72476133679290655</v>
      </c>
      <c r="DK18" s="333">
        <v>0.83002842567829405</v>
      </c>
      <c r="DL18" s="333">
        <v>0.74374886451234101</v>
      </c>
      <c r="DM18" s="333">
        <v>1.1317454879168252</v>
      </c>
      <c r="DN18" s="333">
        <v>0.86699431807628047</v>
      </c>
      <c r="DO18" s="333">
        <v>1.0324745459601401</v>
      </c>
      <c r="DP18" s="333">
        <v>1.0424572768379783</v>
      </c>
      <c r="DQ18" s="333">
        <v>1.0049386522061683</v>
      </c>
      <c r="DR18" s="333">
        <v>0.75573874731808843</v>
      </c>
      <c r="DS18" s="333">
        <v>0.66020349917918064</v>
      </c>
      <c r="DT18" s="333">
        <v>0.78075124817958497</v>
      </c>
      <c r="DU18" s="333">
        <v>0.91589718541611054</v>
      </c>
      <c r="DV18" s="333">
        <v>1.0358106479572549</v>
      </c>
      <c r="DW18" s="333">
        <v>1.3223538632968772</v>
      </c>
      <c r="DX18" s="333">
        <v>1.006037941100882</v>
      </c>
      <c r="DY18" s="333">
        <v>0.87840082397090813</v>
      </c>
      <c r="DZ18" s="333">
        <v>0.87767456320058579</v>
      </c>
      <c r="EA18" s="333">
        <v>0.60662000755879641</v>
      </c>
      <c r="EB18" s="333">
        <v>0.89966127177513855</v>
      </c>
      <c r="EC18" s="333">
        <v>0.87589370888854434</v>
      </c>
      <c r="ED18" s="333">
        <v>1.0918000999982913</v>
      </c>
      <c r="EE18" s="333">
        <v>0.66089781080208876</v>
      </c>
      <c r="EF18" s="333">
        <v>0.68431097166856525</v>
      </c>
      <c r="EG18" s="333">
        <v>0.68098155488327505</v>
      </c>
      <c r="EH18" s="333">
        <v>0.68446477248158311</v>
      </c>
      <c r="EI18" s="333">
        <v>0.69370535202299988</v>
      </c>
      <c r="EJ18" s="333">
        <v>0.74556689310889956</v>
      </c>
      <c r="EK18" s="333">
        <v>1.1580155566971699</v>
      </c>
      <c r="EL18" s="333">
        <v>1.1268810817569217</v>
      </c>
      <c r="EM18" s="333">
        <v>0.89338830385019219</v>
      </c>
      <c r="EN18" s="333">
        <v>0.78704782706366061</v>
      </c>
      <c r="EO18" s="333">
        <v>0.67712652222428737</v>
      </c>
      <c r="EP18" s="333">
        <v>0.73137875827290222</v>
      </c>
      <c r="EQ18" s="333">
        <v>0.8490599343574835</v>
      </c>
      <c r="ER18" s="333">
        <v>0.82678702396863102</v>
      </c>
      <c r="ES18" s="333">
        <v>0.75229226296771423</v>
      </c>
      <c r="ET18" s="333">
        <v>0.65255369761807569</v>
      </c>
      <c r="EU18" s="333">
        <v>0.65688941609488849</v>
      </c>
      <c r="EV18" s="333">
        <v>0.71056958735192755</v>
      </c>
      <c r="EW18" s="333">
        <v>0.85988529543558978</v>
      </c>
      <c r="EX18" s="333">
        <v>1.0011215912990232</v>
      </c>
      <c r="EY18" s="333">
        <v>1.2603577383014943</v>
      </c>
      <c r="EZ18" s="333">
        <v>1.2463666320582523</v>
      </c>
      <c r="FA18" s="333">
        <v>0.78240538608083265</v>
      </c>
      <c r="FB18" s="333">
        <v>0.65642010187005617</v>
      </c>
      <c r="FC18" s="333">
        <v>0.75078959951781932</v>
      </c>
      <c r="FD18" s="333">
        <v>1.0644173870456994</v>
      </c>
      <c r="FE18" s="333">
        <v>1.1769296308359336</v>
      </c>
      <c r="FF18" s="333">
        <v>1.1337546370125302</v>
      </c>
      <c r="FG18" s="333">
        <v>0.78202776600002533</v>
      </c>
      <c r="FH18" s="333">
        <v>0.68154428356276964</v>
      </c>
      <c r="FI18" s="333">
        <v>0.737080009313969</v>
      </c>
      <c r="FJ18" s="333">
        <v>1.0059410925780898</v>
      </c>
      <c r="FK18" s="333">
        <v>0.93941834146917025</v>
      </c>
      <c r="FL18" s="333">
        <v>1.0800255167048203</v>
      </c>
      <c r="FM18" s="333">
        <v>1.02404424318071</v>
      </c>
      <c r="FN18" s="333">
        <v>0.78936078806577004</v>
      </c>
      <c r="FO18" s="333">
        <v>0.82667548533668145</v>
      </c>
      <c r="FP18" s="333">
        <v>0.85259551456256577</v>
      </c>
      <c r="FQ18" s="333">
        <v>0.832475973819501</v>
      </c>
      <c r="FR18" s="333">
        <v>0.71726963941941013</v>
      </c>
      <c r="FS18" s="333">
        <v>1.0509692528301968</v>
      </c>
      <c r="FT18" s="333">
        <v>1.0571843094855324</v>
      </c>
      <c r="FU18" s="333">
        <v>0.87260920798415909</v>
      </c>
      <c r="FV18" s="333">
        <v>0.82944682973780892</v>
      </c>
      <c r="FW18" s="333">
        <v>0.75939424558158541</v>
      </c>
      <c r="FX18" s="333">
        <v>0.90812725782337311</v>
      </c>
      <c r="FY18" s="333">
        <v>0.86440441054960349</v>
      </c>
      <c r="FZ18" s="333">
        <v>1.1898493243751729</v>
      </c>
      <c r="GA18" s="333">
        <v>1.3013551315009613</v>
      </c>
      <c r="GB18" s="333">
        <v>1.1932117406814788</v>
      </c>
      <c r="GC18" s="333">
        <v>0.91231338694814479</v>
      </c>
      <c r="GD18" s="333">
        <v>1.4390624926875972</v>
      </c>
      <c r="GE18" s="333">
        <v>1.6000082294510725</v>
      </c>
      <c r="GF18" s="333">
        <v>1.5456335705796749</v>
      </c>
      <c r="GG18" s="333">
        <v>1.777774426769736</v>
      </c>
      <c r="GH18" s="333">
        <v>1.4779532188829141</v>
      </c>
      <c r="GI18" s="333">
        <v>1.2880241596020481</v>
      </c>
      <c r="GJ18" s="333">
        <v>1.3470853413745798</v>
      </c>
      <c r="GK18" s="333">
        <v>1.567098029630114</v>
      </c>
      <c r="GL18" s="333">
        <v>1.9250599074935888</v>
      </c>
      <c r="GM18" s="333">
        <v>1.6690002203476244</v>
      </c>
      <c r="GN18" s="333">
        <v>2.0108359999207255</v>
      </c>
      <c r="GO18" s="333">
        <v>1.6383496459275677</v>
      </c>
      <c r="GP18" s="333">
        <v>1.0759139435207845</v>
      </c>
      <c r="GQ18" s="333">
        <v>1.4062854995198717</v>
      </c>
      <c r="GR18" s="333">
        <v>1.5011241576264138</v>
      </c>
      <c r="GS18" s="333">
        <v>1.4461426588171771</v>
      </c>
      <c r="GT18" s="333">
        <v>1.5942123245210651</v>
      </c>
      <c r="GU18" s="333">
        <v>1.5691162377975063</v>
      </c>
      <c r="GV18" s="333">
        <v>1.8378899071503951</v>
      </c>
      <c r="GW18" s="333">
        <v>1.3562407747818062</v>
      </c>
      <c r="GX18" s="333">
        <v>1.4743312447138182</v>
      </c>
      <c r="GY18" s="333">
        <v>1.7469301690456773</v>
      </c>
      <c r="GZ18" s="333">
        <v>1.2778561027660298</v>
      </c>
      <c r="HA18" s="333">
        <v>1.3772162217491457</v>
      </c>
      <c r="HB18" s="333">
        <v>2.1822397807133798</v>
      </c>
      <c r="HC18" s="333">
        <v>2.2278659532329277</v>
      </c>
      <c r="HD18" s="333">
        <v>1.5691601662968773</v>
      </c>
      <c r="HE18" s="333">
        <v>0.9322611349708867</v>
      </c>
      <c r="HF18" s="333">
        <v>1.2862460370680291</v>
      </c>
      <c r="HG18" s="333">
        <v>1.3766305419467579</v>
      </c>
      <c r="HH18" s="333">
        <v>1.5024605612564212</v>
      </c>
      <c r="HI18" s="333">
        <v>1.5792754816747436</v>
      </c>
      <c r="HJ18" s="333">
        <v>1.8349607382594888</v>
      </c>
      <c r="HK18" s="333">
        <v>1.7219991464015079</v>
      </c>
      <c r="HL18" s="333">
        <v>1.7476639630897259</v>
      </c>
      <c r="HM18" s="333">
        <v>1.6732624759621215</v>
      </c>
      <c r="HN18" s="333">
        <v>1.6481713820247963</v>
      </c>
      <c r="HO18" s="333">
        <v>1.5095199648225401</v>
      </c>
      <c r="HP18" s="333">
        <v>1.9428867971348167</v>
      </c>
      <c r="HQ18" s="333">
        <v>2.0091994655288974</v>
      </c>
      <c r="HR18" s="333">
        <v>1.3402260365385128</v>
      </c>
      <c r="HS18" s="333">
        <v>1.1088220656920913</v>
      </c>
      <c r="HT18" s="333">
        <v>1.5090986776104685</v>
      </c>
      <c r="HU18" s="333">
        <v>1.6228434353699781</v>
      </c>
      <c r="HV18" s="333">
        <v>1.5752275709316397</v>
      </c>
      <c r="HW18" s="333">
        <v>1.5772321149393504</v>
      </c>
      <c r="HX18" s="333">
        <v>1.5027357544317812</v>
      </c>
      <c r="HY18" s="333">
        <v>1.4273105138715916</v>
      </c>
      <c r="HZ18" s="333">
        <v>1.224507826009636</v>
      </c>
      <c r="IA18" s="333">
        <v>1.327795271985408</v>
      </c>
      <c r="IB18" s="333">
        <v>1.4141294043037056</v>
      </c>
      <c r="IC18" s="333">
        <v>1.2671346299392596</v>
      </c>
      <c r="ID18" s="333">
        <v>1.5158596836938829</v>
      </c>
      <c r="IE18" s="333">
        <v>1.8470770540767876</v>
      </c>
      <c r="IF18" s="333">
        <v>1.8303278554866644</v>
      </c>
      <c r="IG18" s="333">
        <v>1.6859471266675261</v>
      </c>
      <c r="IH18" s="333">
        <v>1.5847990540752932</v>
      </c>
      <c r="II18" s="333">
        <v>1.7474848076350853</v>
      </c>
      <c r="IJ18" s="333">
        <v>1.1077928051631032</v>
      </c>
      <c r="IK18" s="333">
        <v>1.3701764163550636</v>
      </c>
      <c r="IL18" s="333">
        <v>1.308437988221419</v>
      </c>
      <c r="IM18" s="333">
        <v>0.95613933732684353</v>
      </c>
      <c r="IN18" s="333">
        <v>0.88840891193516491</v>
      </c>
      <c r="IO18" s="333">
        <v>1.0421942673155298</v>
      </c>
      <c r="IP18" s="333">
        <v>1.291778312812389</v>
      </c>
      <c r="IQ18" s="333">
        <v>1.339628500650794</v>
      </c>
      <c r="IR18" s="333">
        <v>1.3862639085884372</v>
      </c>
      <c r="IS18" s="333">
        <v>1.2150120878066044</v>
      </c>
      <c r="IT18" s="333">
        <v>1.2512250199048285</v>
      </c>
      <c r="IU18" s="333">
        <v>1.1625353803923018</v>
      </c>
      <c r="IV18" s="333">
        <v>1.160836435686508</v>
      </c>
      <c r="IW18" s="333">
        <v>0.93504761190205699</v>
      </c>
      <c r="IX18" s="333">
        <v>0.79962104591681515</v>
      </c>
      <c r="IY18" s="333">
        <v>0.92724973935484767</v>
      </c>
      <c r="IZ18" s="333">
        <v>1.0154952031421205</v>
      </c>
      <c r="JA18" s="333">
        <v>0.91185652160861996</v>
      </c>
      <c r="JB18" s="333">
        <v>0.84263689645288187</v>
      </c>
      <c r="JC18" s="333">
        <v>1.1284756418518358</v>
      </c>
      <c r="JD18" s="333">
        <v>1.0967034102555611</v>
      </c>
      <c r="JE18" s="333">
        <v>0.68777656522188402</v>
      </c>
      <c r="JF18" s="333">
        <v>0.92299132296922259</v>
      </c>
      <c r="JG18" s="333">
        <v>1.2708223762048338</v>
      </c>
      <c r="JH18" s="333">
        <v>0.80680351967780994</v>
      </c>
      <c r="JI18" s="333">
        <v>0.85926293934601938</v>
      </c>
      <c r="JJ18" s="333">
        <v>0.65970622688990488</v>
      </c>
      <c r="JK18" s="333">
        <v>0.68487898257890523</v>
      </c>
      <c r="JL18" s="333">
        <v>0.72638855900399435</v>
      </c>
      <c r="JM18" s="333">
        <v>1.0200772493545267</v>
      </c>
      <c r="JN18" s="333">
        <v>1.235354587278696</v>
      </c>
      <c r="JO18" s="333">
        <v>1.1477155329616378</v>
      </c>
      <c r="JP18" s="333">
        <v>0.97686224255764897</v>
      </c>
      <c r="JQ18" s="333">
        <v>0.85974042678521645</v>
      </c>
      <c r="JR18" s="333">
        <v>0.98319053901899678</v>
      </c>
      <c r="JS18" s="333">
        <v>0.76205507573324771</v>
      </c>
      <c r="JT18" s="333">
        <v>1.0492462976913528</v>
      </c>
      <c r="JU18" s="333">
        <v>1.2622586121908681</v>
      </c>
      <c r="JV18" s="333">
        <v>0.80447775591288384</v>
      </c>
      <c r="JW18" s="333">
        <v>0.89473865770226724</v>
      </c>
      <c r="JX18" s="333">
        <v>1.2367252537753031</v>
      </c>
      <c r="JY18" s="333">
        <v>0.65223270479781548</v>
      </c>
      <c r="JZ18" s="333">
        <v>0.69195560500130671</v>
      </c>
      <c r="KA18" s="333">
        <v>0.78132891996736731</v>
      </c>
      <c r="KB18" s="333">
        <v>0.89193682909712257</v>
      </c>
      <c r="KC18" s="333">
        <v>0.75884169885376196</v>
      </c>
      <c r="KD18" s="333">
        <v>0.68067745507093746</v>
      </c>
      <c r="KE18" s="333">
        <v>0.89213414146311709</v>
      </c>
      <c r="KF18" s="333">
        <v>0.77607814404910302</v>
      </c>
      <c r="KG18" s="333">
        <v>0.8002760767285888</v>
      </c>
      <c r="KH18" s="333">
        <v>0.73166252996003056</v>
      </c>
      <c r="KI18" s="333">
        <v>0.84757710312226564</v>
      </c>
      <c r="KJ18" s="333">
        <v>0.75620453768186779</v>
      </c>
      <c r="KK18" s="333">
        <v>0.72747592119355808</v>
      </c>
      <c r="KL18" s="333">
        <v>0.74951708303709941</v>
      </c>
      <c r="KM18" s="333">
        <v>0.83383556486738386</v>
      </c>
      <c r="KN18" s="333">
        <v>0.75747285834713263</v>
      </c>
      <c r="KO18" s="333">
        <v>0.89656480882808753</v>
      </c>
      <c r="KP18" s="333">
        <v>1.0713311377107537</v>
      </c>
      <c r="KQ18" s="333">
        <v>0.71822982751746356</v>
      </c>
      <c r="KR18" s="333">
        <v>0.76119439649823339</v>
      </c>
      <c r="KS18" s="333">
        <v>0.65606171719635087</v>
      </c>
      <c r="KT18" s="333">
        <v>0.61293133256727195</v>
      </c>
      <c r="KU18" s="333">
        <v>0.65726042437569521</v>
      </c>
      <c r="KV18" s="333">
        <v>0.77701199972717905</v>
      </c>
      <c r="KW18" s="333">
        <v>1.0765301659921551</v>
      </c>
      <c r="KX18" s="333">
        <v>0.66088357971651268</v>
      </c>
      <c r="KY18" s="333">
        <v>0.71358676012258793</v>
      </c>
      <c r="KZ18" s="333">
        <v>0.76763626579989686</v>
      </c>
      <c r="LA18" s="333">
        <v>0.70486883056285132</v>
      </c>
      <c r="LB18" s="333">
        <v>0.78707094595187388</v>
      </c>
      <c r="LC18" s="333">
        <v>1.0310390714634663</v>
      </c>
      <c r="LD18" s="333">
        <v>0.93299615378297307</v>
      </c>
      <c r="LE18" s="333">
        <v>0.76720079186558898</v>
      </c>
      <c r="LF18" s="333">
        <v>0.98269744423780181</v>
      </c>
      <c r="LG18" s="333">
        <v>0.80202826252373149</v>
      </c>
      <c r="LH18" s="333">
        <v>0.91458315020639169</v>
      </c>
      <c r="LI18" s="333">
        <v>1.259959480537403</v>
      </c>
      <c r="LJ18" s="333">
        <v>1.4434383051594943</v>
      </c>
      <c r="LK18" s="333">
        <v>1.3786007047103102</v>
      </c>
      <c r="LL18" s="333">
        <v>0.86257597360999549</v>
      </c>
      <c r="LM18" s="333">
        <v>1.3614022681788109</v>
      </c>
      <c r="LN18" s="333">
        <v>1.7206148690517185</v>
      </c>
      <c r="LO18" s="333">
        <v>1.4047515028013016</v>
      </c>
      <c r="LP18" s="333">
        <v>1.063244606584453</v>
      </c>
      <c r="LQ18" s="333">
        <v>1.6409395743277126</v>
      </c>
      <c r="LR18" s="333">
        <v>1.7956336924015344</v>
      </c>
      <c r="LS18" s="333">
        <v>1.4649106103869247</v>
      </c>
      <c r="LT18" s="333">
        <v>1.1686903679549785</v>
      </c>
      <c r="LU18" s="333">
        <v>1.2680473485054329</v>
      </c>
      <c r="LV18" s="333">
        <v>1.0363161070224807</v>
      </c>
      <c r="LW18" s="333">
        <v>1.1707638836957961</v>
      </c>
      <c r="LX18" s="333">
        <v>1.3971771587341117</v>
      </c>
      <c r="LY18" s="333">
        <v>1.4948834611506188</v>
      </c>
      <c r="LZ18" s="333">
        <v>1.045267920405176</v>
      </c>
      <c r="MA18" s="333">
        <v>0.88860840406497477</v>
      </c>
      <c r="MB18" s="333">
        <v>1.1862880042724138</v>
      </c>
      <c r="MC18" s="333">
        <v>1.690915612744784</v>
      </c>
      <c r="MD18" s="333">
        <v>1.5750638073217873</v>
      </c>
      <c r="ME18" s="333">
        <v>1.5259403948207872</v>
      </c>
      <c r="MF18" s="333">
        <v>2.4471516526578672</v>
      </c>
      <c r="MG18" s="333">
        <v>2.0310577119768278</v>
      </c>
      <c r="MH18" s="333">
        <v>1.7686584025054704</v>
      </c>
      <c r="MI18" s="333">
        <v>1.8024321810159296</v>
      </c>
      <c r="MJ18" s="333">
        <v>1.6495287650557156</v>
      </c>
      <c r="MK18" s="333">
        <v>1.5282293424004538</v>
      </c>
      <c r="ML18" s="333">
        <v>1.7158345096132646</v>
      </c>
      <c r="MM18" s="333">
        <v>1.8070176108907297</v>
      </c>
      <c r="MN18" s="333">
        <v>1.2891571262781552</v>
      </c>
      <c r="MO18" s="333">
        <v>1.1133947465587675</v>
      </c>
      <c r="MP18" s="333">
        <v>1.7980216352671023</v>
      </c>
      <c r="MQ18" s="333">
        <v>1.8612883746539359</v>
      </c>
      <c r="MR18" s="333">
        <v>1.5925066577124145</v>
      </c>
      <c r="MS18" s="333">
        <v>1.2377349338175498</v>
      </c>
      <c r="MT18" s="333">
        <v>1.3361002575308703</v>
      </c>
      <c r="MU18" s="333">
        <v>1.8931159222018297</v>
      </c>
      <c r="MV18" s="333">
        <v>2.0702181328374789</v>
      </c>
      <c r="MW18" s="333">
        <v>1.8954938371501833</v>
      </c>
      <c r="MX18" s="333">
        <v>2.5260665945160454</v>
      </c>
      <c r="MY18" s="333">
        <v>2.0018153445815257</v>
      </c>
      <c r="MZ18" s="333">
        <v>2.0300251326914034</v>
      </c>
      <c r="NA18" s="333">
        <v>1.7537243882485429</v>
      </c>
      <c r="NB18" s="333">
        <v>1.1730848533279541</v>
      </c>
      <c r="NC18" s="333">
        <v>1.4215621749607221</v>
      </c>
      <c r="ND18" s="333">
        <v>1.6391920302480316</v>
      </c>
      <c r="NE18" s="333">
        <v>1.8273258413980955</v>
      </c>
      <c r="NF18" s="333">
        <v>1.5506626485939123</v>
      </c>
      <c r="NG18" s="333">
        <v>1.4164398594735323</v>
      </c>
      <c r="NH18" s="333">
        <v>1.8436932953459624</v>
      </c>
      <c r="NI18" s="333">
        <v>1.8504711148729855</v>
      </c>
      <c r="NJ18" s="333">
        <v>1.5239646363650694</v>
      </c>
    </row>
    <row r="19" spans="4:374" x14ac:dyDescent="0.25">
      <c r="I19" s="322" t="s">
        <v>195</v>
      </c>
      <c r="J19" s="333">
        <v>1.157077255170641</v>
      </c>
      <c r="K19" s="333">
        <v>1.5480623802439997</v>
      </c>
      <c r="L19" s="333">
        <v>1.3135677303938336</v>
      </c>
      <c r="M19" s="333">
        <v>1.5882445159499228</v>
      </c>
      <c r="N19" s="333">
        <v>1.5606425873446628</v>
      </c>
      <c r="O19" s="333">
        <v>1.3106316464080499</v>
      </c>
      <c r="P19" s="333">
        <v>1.8876506756465985</v>
      </c>
      <c r="Q19" s="333">
        <v>1.4621198168128513</v>
      </c>
      <c r="R19" s="333">
        <v>1.3939718377278272</v>
      </c>
      <c r="S19" s="333">
        <v>1.870482240549592</v>
      </c>
      <c r="T19" s="333">
        <v>2.1361736097978392</v>
      </c>
      <c r="U19" s="333">
        <v>2.2973801633302542</v>
      </c>
      <c r="V19" s="333">
        <v>2.0970001439489967</v>
      </c>
      <c r="W19" s="333">
        <v>1.8824800812515865</v>
      </c>
      <c r="X19" s="333">
        <v>1.9189267352132473</v>
      </c>
      <c r="Y19" s="333">
        <v>1.7833396337497163</v>
      </c>
      <c r="Z19" s="333">
        <v>2.0425858128605814</v>
      </c>
      <c r="AA19" s="333">
        <v>1.6720067595593988</v>
      </c>
      <c r="AB19" s="333">
        <v>1.9820990633218465</v>
      </c>
      <c r="AC19" s="333">
        <v>2.0119887450696243</v>
      </c>
      <c r="AD19" s="333">
        <v>3.5819205144155561</v>
      </c>
      <c r="AE19" s="333">
        <v>2.3282154068572196</v>
      </c>
      <c r="AF19" s="333">
        <v>1.7678633725894577</v>
      </c>
      <c r="AG19" s="333">
        <v>1.3701087421779961</v>
      </c>
      <c r="AH19" s="333">
        <v>1.5798190378689516</v>
      </c>
      <c r="AI19" s="333">
        <v>1.7886001681597146</v>
      </c>
      <c r="AJ19" s="333">
        <v>1.6474516194086362</v>
      </c>
      <c r="AK19" s="333">
        <v>1.9245749809848636</v>
      </c>
      <c r="AL19" s="333">
        <v>2.0624855050180826</v>
      </c>
      <c r="AM19" s="333">
        <v>2.1762342378566704</v>
      </c>
      <c r="AN19" s="333">
        <v>3.0012004079201722</v>
      </c>
      <c r="AO19" s="333">
        <v>3.0236613604840947</v>
      </c>
      <c r="AP19" s="333">
        <v>2.4808693560105781</v>
      </c>
      <c r="AQ19" s="333">
        <v>1.5839541321166783</v>
      </c>
      <c r="AR19" s="333">
        <v>1.2183755959713962</v>
      </c>
      <c r="AS19" s="333">
        <v>0.96783510373421522</v>
      </c>
      <c r="AT19" s="333">
        <v>1.4517093066385196</v>
      </c>
      <c r="AU19" s="333">
        <v>1.6127791520221402</v>
      </c>
      <c r="AV19" s="333">
        <v>1.535404936674631</v>
      </c>
      <c r="AW19" s="333">
        <v>2.1089543000668525</v>
      </c>
      <c r="AX19" s="333">
        <v>1.9744874479066497</v>
      </c>
      <c r="AY19" s="333">
        <v>1.8999161743875057</v>
      </c>
      <c r="AZ19" s="333">
        <v>2.6641697155984838</v>
      </c>
      <c r="BA19" s="333">
        <v>1.8129675019611056</v>
      </c>
      <c r="BB19" s="333">
        <v>1.442426697372263</v>
      </c>
      <c r="BC19" s="333">
        <v>1.4173127216227941</v>
      </c>
      <c r="BD19" s="333">
        <v>1.3503821096482598</v>
      </c>
      <c r="BE19" s="333">
        <v>1.8488565214103321</v>
      </c>
      <c r="BF19" s="333">
        <v>1.8860650387139393</v>
      </c>
      <c r="BG19" s="333">
        <v>1.6692729755198215</v>
      </c>
      <c r="BH19" s="333">
        <v>2.6146456496209223</v>
      </c>
      <c r="BI19" s="333">
        <v>1.1765466028586617</v>
      </c>
      <c r="BJ19" s="333">
        <v>1.5511945430538427</v>
      </c>
      <c r="BK19" s="333">
        <v>1.6762114918749984</v>
      </c>
      <c r="BL19" s="333">
        <v>1.7363159403296995</v>
      </c>
      <c r="BM19" s="333">
        <v>1.6453473258585103</v>
      </c>
      <c r="BN19" s="333">
        <v>1.9020367768058275</v>
      </c>
      <c r="BO19" s="333">
        <v>2.2540367094342457</v>
      </c>
      <c r="BP19" s="333">
        <v>1.6795200682512299</v>
      </c>
      <c r="BQ19" s="333">
        <v>2.2266353661995781</v>
      </c>
      <c r="BR19" s="333">
        <v>2.0315660999381446</v>
      </c>
      <c r="BS19" s="333">
        <v>1.780957908203106</v>
      </c>
      <c r="BT19" s="333">
        <v>1.6829047433864901</v>
      </c>
      <c r="BU19" s="333">
        <v>1.9104940904069401</v>
      </c>
      <c r="BV19" s="333">
        <v>2.4976761603620838</v>
      </c>
      <c r="BW19" s="333">
        <v>2.2816366777930086</v>
      </c>
      <c r="BX19" s="333">
        <v>1.8199996219184027</v>
      </c>
      <c r="BY19" s="333">
        <v>1.5260481791747498</v>
      </c>
      <c r="BZ19" s="333">
        <v>2.1083490745937996</v>
      </c>
      <c r="CA19" s="333">
        <v>1.0359960141028419</v>
      </c>
      <c r="CB19" s="333">
        <v>1.4818719535718827</v>
      </c>
      <c r="CC19" s="333">
        <v>1.3628296226317738</v>
      </c>
      <c r="CD19" s="333">
        <v>0.96079425195840817</v>
      </c>
      <c r="CE19" s="333">
        <v>0.99550765125547125</v>
      </c>
      <c r="CF19" s="333">
        <v>1.1579419282364487</v>
      </c>
      <c r="CG19" s="333">
        <v>1.4124597082127075</v>
      </c>
      <c r="CH19" s="333">
        <v>1.3192373757599296</v>
      </c>
      <c r="CI19" s="333">
        <v>1.131818226893047</v>
      </c>
      <c r="CJ19" s="333">
        <v>1.0282037970546092</v>
      </c>
      <c r="CK19" s="333">
        <v>1.4897338529747373</v>
      </c>
      <c r="CL19" s="333">
        <v>1.5725761720945837</v>
      </c>
      <c r="CM19" s="333">
        <v>1.3731424981119789</v>
      </c>
      <c r="CN19" s="333">
        <v>1.3377291001647604</v>
      </c>
      <c r="CO19" s="333">
        <v>1.203605809297096</v>
      </c>
      <c r="CP19" s="333">
        <v>1.1829150290205317</v>
      </c>
      <c r="CQ19" s="333">
        <v>1.0460740871271563</v>
      </c>
      <c r="CR19" s="333">
        <v>1.0155734852617218</v>
      </c>
      <c r="CS19" s="333">
        <v>1.1338058472714689</v>
      </c>
      <c r="CT19" s="333">
        <v>0.8911453887858477</v>
      </c>
      <c r="CU19" s="333">
        <v>1.3485751040810112</v>
      </c>
      <c r="CV19" s="333">
        <v>1.0910158454786858</v>
      </c>
      <c r="CW19" s="333">
        <v>1.1138246853821518</v>
      </c>
      <c r="CX19" s="333">
        <v>0.83170523238806948</v>
      </c>
      <c r="CY19" s="333">
        <v>0.8670962886981699</v>
      </c>
      <c r="CZ19" s="333">
        <v>1.6002377875381204</v>
      </c>
      <c r="DA19" s="333">
        <v>0.93483900149572452</v>
      </c>
      <c r="DB19" s="333">
        <v>0.90430900826420879</v>
      </c>
      <c r="DC19" s="333">
        <v>0.62829523311245772</v>
      </c>
      <c r="DD19" s="333">
        <v>1.0230400314756467</v>
      </c>
      <c r="DE19" s="333">
        <v>0.83106430041860802</v>
      </c>
      <c r="DF19" s="333">
        <v>1.0838570112318082</v>
      </c>
      <c r="DG19" s="333">
        <v>0.89450218159462891</v>
      </c>
      <c r="DH19" s="333">
        <v>0.91588725756152012</v>
      </c>
      <c r="DI19" s="333">
        <v>0.88446602760833981</v>
      </c>
      <c r="DJ19" s="333">
        <v>0.77802713282302116</v>
      </c>
      <c r="DK19" s="333">
        <v>0.8792683151082602</v>
      </c>
      <c r="DL19" s="333">
        <v>0.72633988227008195</v>
      </c>
      <c r="DM19" s="333">
        <v>1.1423185202939321</v>
      </c>
      <c r="DN19" s="333">
        <v>0.976706916843049</v>
      </c>
      <c r="DO19" s="333">
        <v>1.0113093226829117</v>
      </c>
      <c r="DP19" s="333">
        <v>0.97158133939442315</v>
      </c>
      <c r="DQ19" s="333">
        <v>0.92190984143940868</v>
      </c>
      <c r="DR19" s="333">
        <v>0.76208649984470656</v>
      </c>
      <c r="DS19" s="333">
        <v>0.65052501900075421</v>
      </c>
      <c r="DT19" s="333">
        <v>0.83248514043294219</v>
      </c>
      <c r="DU19" s="333">
        <v>0.87951530047329807</v>
      </c>
      <c r="DV19" s="333">
        <v>0.98813684963555681</v>
      </c>
      <c r="DW19" s="333">
        <v>1.2891063412738992</v>
      </c>
      <c r="DX19" s="333">
        <v>1.0094832277656305</v>
      </c>
      <c r="DY19" s="333">
        <v>0.85053163471612259</v>
      </c>
      <c r="DZ19" s="333">
        <v>0.93564408737933979</v>
      </c>
      <c r="EA19" s="333">
        <v>0.59464397453584916</v>
      </c>
      <c r="EB19" s="333">
        <v>1.0208471231477094</v>
      </c>
      <c r="EC19" s="333">
        <v>0.88542576376443505</v>
      </c>
      <c r="ED19" s="333">
        <v>1.0916934963042781</v>
      </c>
      <c r="EE19" s="333">
        <v>0.64768880946987495</v>
      </c>
      <c r="EF19" s="333">
        <v>0.64078358038289562</v>
      </c>
      <c r="EG19" s="333">
        <v>0.74608437617861212</v>
      </c>
      <c r="EH19" s="333">
        <v>0.78758321606329118</v>
      </c>
      <c r="EI19" s="333">
        <v>0.692573362257077</v>
      </c>
      <c r="EJ19" s="333">
        <v>0.79150983982843759</v>
      </c>
      <c r="EK19" s="333">
        <v>1.206570541860456</v>
      </c>
      <c r="EL19" s="333">
        <v>1.137414758097641</v>
      </c>
      <c r="EM19" s="333">
        <v>0.9660335571829638</v>
      </c>
      <c r="EN19" s="333">
        <v>0.77350427231856256</v>
      </c>
      <c r="EO19" s="333">
        <v>0.68179654145974122</v>
      </c>
      <c r="EP19" s="333">
        <v>0.72234326096050272</v>
      </c>
      <c r="EQ19" s="333">
        <v>0.78531703786970219</v>
      </c>
      <c r="ER19" s="333">
        <v>0.8473009355979374</v>
      </c>
      <c r="ES19" s="333">
        <v>0.79522736455652177</v>
      </c>
      <c r="ET19" s="333">
        <v>0.71934067797424683</v>
      </c>
      <c r="EU19" s="333">
        <v>0.70215598599820239</v>
      </c>
      <c r="EV19" s="333">
        <v>0.70056103730747588</v>
      </c>
      <c r="EW19" s="333">
        <v>0.88944301156446748</v>
      </c>
      <c r="EX19" s="333">
        <v>1.0934551133935648</v>
      </c>
      <c r="EY19" s="333">
        <v>1.3235619724954628</v>
      </c>
      <c r="EZ19" s="333">
        <v>1.3059256620142357</v>
      </c>
      <c r="FA19" s="333">
        <v>0.77005530931361188</v>
      </c>
      <c r="FB19" s="333">
        <v>0.68398787713932885</v>
      </c>
      <c r="FC19" s="333">
        <v>0.74804792566588307</v>
      </c>
      <c r="FD19" s="333">
        <v>1.0426076551812953</v>
      </c>
      <c r="FE19" s="333">
        <v>1.0674030733898952</v>
      </c>
      <c r="FF19" s="333">
        <v>1.0960442299344701</v>
      </c>
      <c r="FG19" s="333">
        <v>0.82347314648037429</v>
      </c>
      <c r="FH19" s="333">
        <v>0.75492528557394811</v>
      </c>
      <c r="FI19" s="333">
        <v>0.84237138950117563</v>
      </c>
      <c r="FJ19" s="333">
        <v>1.0463623789493648</v>
      </c>
      <c r="FK19" s="333">
        <v>1.1049676247897751</v>
      </c>
      <c r="FL19" s="333">
        <v>1.1175392703450324</v>
      </c>
      <c r="FM19" s="333">
        <v>1.0626786788534222</v>
      </c>
      <c r="FN19" s="333">
        <v>0.73126283466279707</v>
      </c>
      <c r="FO19" s="333">
        <v>1.0474643457867203</v>
      </c>
      <c r="FP19" s="333">
        <v>0.92873053018909435</v>
      </c>
      <c r="FQ19" s="333">
        <v>0.77997910310336416</v>
      </c>
      <c r="FR19" s="333">
        <v>0.70710317868449235</v>
      </c>
      <c r="FS19" s="333">
        <v>1.1946057934892296</v>
      </c>
      <c r="FT19" s="333">
        <v>1.0690655451503071</v>
      </c>
      <c r="FU19" s="333">
        <v>0.92770222407753888</v>
      </c>
      <c r="FV19" s="333">
        <v>0.81037599978811803</v>
      </c>
      <c r="FW19" s="333">
        <v>0.77046412755517646</v>
      </c>
      <c r="FX19" s="333">
        <v>0.92968885262413503</v>
      </c>
      <c r="FY19" s="333">
        <v>0.99383154593239875</v>
      </c>
      <c r="FZ19" s="333">
        <v>1.227282360814236</v>
      </c>
      <c r="GA19" s="333">
        <v>1.486910620082647</v>
      </c>
      <c r="GB19" s="333">
        <v>1.2045084654217844</v>
      </c>
      <c r="GC19" s="333">
        <v>1.0416900484654044</v>
      </c>
      <c r="GD19" s="333">
        <v>1.4577249961224721</v>
      </c>
      <c r="GE19" s="333">
        <v>1.6680555768606855</v>
      </c>
      <c r="GF19" s="333">
        <v>1.7025812546892951</v>
      </c>
      <c r="GG19" s="333">
        <v>1.764961900131327</v>
      </c>
      <c r="GH19" s="333">
        <v>1.4136045063808691</v>
      </c>
      <c r="GI19" s="333">
        <v>1.4613147980245702</v>
      </c>
      <c r="GJ19" s="333">
        <v>1.5026901182337764</v>
      </c>
      <c r="GK19" s="333">
        <v>1.6929737658786796</v>
      </c>
      <c r="GL19" s="333">
        <v>1.81445761923127</v>
      </c>
      <c r="GM19" s="333">
        <v>1.8298554399529887</v>
      </c>
      <c r="GN19" s="333">
        <v>2.0598733158215516</v>
      </c>
      <c r="GO19" s="333">
        <v>1.7785718456292421</v>
      </c>
      <c r="GP19" s="333">
        <v>1.1087349789544001</v>
      </c>
      <c r="GQ19" s="333">
        <v>1.4690796187446669</v>
      </c>
      <c r="GR19" s="333">
        <v>1.5755018511208279</v>
      </c>
      <c r="GS19" s="333">
        <v>1.4570882820058726</v>
      </c>
      <c r="GT19" s="333">
        <v>1.7289284587793627</v>
      </c>
      <c r="GU19" s="333">
        <v>1.6671086558150805</v>
      </c>
      <c r="GV19" s="333">
        <v>1.8891141017935245</v>
      </c>
      <c r="GW19" s="333">
        <v>1.4308533358385136</v>
      </c>
      <c r="GX19" s="333">
        <v>1.5696379539410257</v>
      </c>
      <c r="GY19" s="333">
        <v>1.7536507131792176</v>
      </c>
      <c r="GZ19" s="333">
        <v>1.2868539832684545</v>
      </c>
      <c r="HA19" s="333">
        <v>1.5338674684652427</v>
      </c>
      <c r="HB19" s="333">
        <v>2.2182405357741057</v>
      </c>
      <c r="HC19" s="333">
        <v>2.3130741625018754</v>
      </c>
      <c r="HD19" s="333">
        <v>1.800895945334025</v>
      </c>
      <c r="HE19" s="333">
        <v>1.0112703310903619</v>
      </c>
      <c r="HF19" s="333">
        <v>1.3882080764872196</v>
      </c>
      <c r="HG19" s="333">
        <v>1.4767533884769786</v>
      </c>
      <c r="HH19" s="333">
        <v>1.6787129776083387</v>
      </c>
      <c r="HI19" s="333">
        <v>1.584528299665537</v>
      </c>
      <c r="HJ19" s="333">
        <v>1.9025626329955081</v>
      </c>
      <c r="HK19" s="333">
        <v>1.7672557365965331</v>
      </c>
      <c r="HL19" s="333">
        <v>1.8982362157420141</v>
      </c>
      <c r="HM19" s="333">
        <v>1.8163484378208636</v>
      </c>
      <c r="HN19" s="333">
        <v>1.6972093761491536</v>
      </c>
      <c r="HO19" s="333">
        <v>1.5945848931784199</v>
      </c>
      <c r="HP19" s="333">
        <v>2.0110978398399775</v>
      </c>
      <c r="HQ19" s="333">
        <v>2.0340768999879835</v>
      </c>
      <c r="HR19" s="333">
        <v>1.5183190346108038</v>
      </c>
      <c r="HS19" s="333">
        <v>1.2012422010412047</v>
      </c>
      <c r="HT19" s="333">
        <v>1.5928846338308538</v>
      </c>
      <c r="HU19" s="333">
        <v>1.6438215109574688</v>
      </c>
      <c r="HV19" s="333">
        <v>1.7646700647414137</v>
      </c>
      <c r="HW19" s="333">
        <v>1.7130572049192876</v>
      </c>
      <c r="HX19" s="333">
        <v>1.6304412094390539</v>
      </c>
      <c r="HY19" s="333">
        <v>1.5735426327349094</v>
      </c>
      <c r="HZ19" s="333">
        <v>1.3007812197272719</v>
      </c>
      <c r="IA19" s="333">
        <v>1.3067436578317908</v>
      </c>
      <c r="IB19" s="333">
        <v>1.5179512279930751</v>
      </c>
      <c r="IC19" s="333">
        <v>1.4876598673686476</v>
      </c>
      <c r="ID19" s="333">
        <v>1.7084978154711243</v>
      </c>
      <c r="IE19" s="333">
        <v>1.9536658588951723</v>
      </c>
      <c r="IF19" s="333">
        <v>1.9138273043175265</v>
      </c>
      <c r="IG19" s="333">
        <v>1.7153857331465423</v>
      </c>
      <c r="IH19" s="333">
        <v>1.8115468236228665</v>
      </c>
      <c r="II19" s="333">
        <v>1.8769573086599975</v>
      </c>
      <c r="IJ19" s="333">
        <v>1.1255219163501069</v>
      </c>
      <c r="IK19" s="333">
        <v>1.3961646757754971</v>
      </c>
      <c r="IL19" s="333">
        <v>1.3675207807940302</v>
      </c>
      <c r="IM19" s="333">
        <v>0.98557796138154685</v>
      </c>
      <c r="IN19" s="333">
        <v>0.91904442571031875</v>
      </c>
      <c r="IO19" s="333">
        <v>1.1125042047797915</v>
      </c>
      <c r="IP19" s="333">
        <v>1.3113617802709656</v>
      </c>
      <c r="IQ19" s="333">
        <v>1.3595719527566563</v>
      </c>
      <c r="IR19" s="333">
        <v>1.3474588299949335</v>
      </c>
      <c r="IS19" s="333">
        <v>1.2344246852252008</v>
      </c>
      <c r="IT19" s="333">
        <v>1.2427831831123188</v>
      </c>
      <c r="IU19" s="333">
        <v>1.1974942491852549</v>
      </c>
      <c r="IV19" s="333">
        <v>1.255083969180316</v>
      </c>
      <c r="IW19" s="333">
        <v>0.99972769836705599</v>
      </c>
      <c r="IX19" s="333">
        <v>0.8229845591840298</v>
      </c>
      <c r="IY19" s="333">
        <v>0.945022741387056</v>
      </c>
      <c r="IZ19" s="333">
        <v>1.1260866506102087</v>
      </c>
      <c r="JA19" s="333">
        <v>0.95406118903647741</v>
      </c>
      <c r="JB19" s="333">
        <v>0.93900741090103979</v>
      </c>
      <c r="JC19" s="333">
        <v>1.2082642413492588</v>
      </c>
      <c r="JD19" s="333">
        <v>1.0054491977044906</v>
      </c>
      <c r="JE19" s="333">
        <v>0.77728890849744292</v>
      </c>
      <c r="JF19" s="333">
        <v>0.99353704801418274</v>
      </c>
      <c r="JG19" s="333">
        <v>1.3030678292679287</v>
      </c>
      <c r="JH19" s="333">
        <v>0.81186771382517309</v>
      </c>
      <c r="JI19" s="333">
        <v>0.89876346988695643</v>
      </c>
      <c r="JJ19" s="333">
        <v>0.66915549847463618</v>
      </c>
      <c r="JK19" s="333">
        <v>0.71340248184857358</v>
      </c>
      <c r="JL19" s="333">
        <v>0.71813328258061582</v>
      </c>
      <c r="JM19" s="333">
        <v>1.0617302540456579</v>
      </c>
      <c r="JN19" s="333">
        <v>1.1526908179434001</v>
      </c>
      <c r="JO19" s="333">
        <v>1.1936015914771041</v>
      </c>
      <c r="JP19" s="333">
        <v>0.90684882031449987</v>
      </c>
      <c r="JQ19" s="333">
        <v>0.82088818613187986</v>
      </c>
      <c r="JR19" s="333">
        <v>0.93769822938468639</v>
      </c>
      <c r="JS19" s="333">
        <v>0.82028633887457525</v>
      </c>
      <c r="JT19" s="333">
        <v>1.0575076059674471</v>
      </c>
      <c r="JU19" s="333">
        <v>1.2753063834845701</v>
      </c>
      <c r="JV19" s="333">
        <v>0.79505978848218306</v>
      </c>
      <c r="JW19" s="333">
        <v>0.90953548731731071</v>
      </c>
      <c r="JX19" s="333">
        <v>1.3025987038005351</v>
      </c>
      <c r="JY19" s="333">
        <v>0.74234276935551868</v>
      </c>
      <c r="JZ19" s="333">
        <v>0.6350274982298898</v>
      </c>
      <c r="KA19" s="333">
        <v>0.75303391332521585</v>
      </c>
      <c r="KB19" s="333">
        <v>0.92532492615291717</v>
      </c>
      <c r="KC19" s="333">
        <v>0.84113132229847309</v>
      </c>
      <c r="KD19" s="333">
        <v>0.68395136316380445</v>
      </c>
      <c r="KE19" s="333">
        <v>0.86841909924786109</v>
      </c>
      <c r="KF19" s="333">
        <v>0.74228416716206302</v>
      </c>
      <c r="KG19" s="333">
        <v>0.83471144029456545</v>
      </c>
      <c r="KH19" s="333">
        <v>0.76097873663182736</v>
      </c>
      <c r="KI19" s="333">
        <v>0.92415069470588318</v>
      </c>
      <c r="KJ19" s="333">
        <v>0.79364185259670195</v>
      </c>
      <c r="KK19" s="333">
        <v>0.70354147959706048</v>
      </c>
      <c r="KL19" s="333">
        <v>0.74670184116634541</v>
      </c>
      <c r="KM19" s="333">
        <v>0.83627343567426171</v>
      </c>
      <c r="KN19" s="333">
        <v>0.79073839002061952</v>
      </c>
      <c r="KO19" s="333">
        <v>0.75835653156007055</v>
      </c>
      <c r="KP19" s="333">
        <v>1.0631561132529939</v>
      </c>
      <c r="KQ19" s="333">
        <v>0.66590150787188052</v>
      </c>
      <c r="KR19" s="333">
        <v>0.89766596362683648</v>
      </c>
      <c r="KS19" s="333">
        <v>0.70355967046681644</v>
      </c>
      <c r="KT19" s="333">
        <v>0.61884088528772352</v>
      </c>
      <c r="KU19" s="333">
        <v>0.71744342831716712</v>
      </c>
      <c r="KV19" s="333">
        <v>0.77319231521145315</v>
      </c>
      <c r="KW19" s="333">
        <v>0.94108927224790095</v>
      </c>
      <c r="KX19" s="333">
        <v>0.66243370465500562</v>
      </c>
      <c r="KY19" s="333">
        <v>0.69941503999753107</v>
      </c>
      <c r="KZ19" s="333">
        <v>0.69122921754292865</v>
      </c>
      <c r="LA19" s="333">
        <v>0.76187561764946654</v>
      </c>
      <c r="LB19" s="333">
        <v>0.67868734993489388</v>
      </c>
      <c r="LC19" s="333">
        <v>0.94788013297792828</v>
      </c>
      <c r="LD19" s="333">
        <v>0.99596314982380141</v>
      </c>
      <c r="LE19" s="333">
        <v>0.94803666510978479</v>
      </c>
      <c r="LF19" s="333">
        <v>0.95913241647492997</v>
      </c>
      <c r="LG19" s="333">
        <v>0.88195251579361889</v>
      </c>
      <c r="LH19" s="333">
        <v>1.0480678633881262</v>
      </c>
      <c r="LI19" s="333">
        <v>1.4891935339007689</v>
      </c>
      <c r="LJ19" s="333">
        <v>1.5645839955147109</v>
      </c>
      <c r="LK19" s="333">
        <v>1.5663135361807401</v>
      </c>
      <c r="LL19" s="333">
        <v>0.79753249200349141</v>
      </c>
      <c r="LM19" s="333">
        <v>1.5560529171044959</v>
      </c>
      <c r="LN19" s="333">
        <v>1.8401293563653689</v>
      </c>
      <c r="LO19" s="333">
        <v>1.4369749139882231</v>
      </c>
      <c r="LP19" s="333">
        <v>1.2892834736086805</v>
      </c>
      <c r="LQ19" s="333">
        <v>1.608949605493184</v>
      </c>
      <c r="LR19" s="333">
        <v>1.9623818420632624</v>
      </c>
      <c r="LS19" s="333">
        <v>1.4599303622004809</v>
      </c>
      <c r="LT19" s="333">
        <v>1.1963470199500696</v>
      </c>
      <c r="LU19" s="333">
        <v>1.4392994335871609</v>
      </c>
      <c r="LV19" s="333">
        <v>1.0994771797919467</v>
      </c>
      <c r="LW19" s="333">
        <v>1.2536342078696598</v>
      </c>
      <c r="LX19" s="333">
        <v>1.4631473356379898</v>
      </c>
      <c r="LY19" s="333">
        <v>1.5538780562752839</v>
      </c>
      <c r="LZ19" s="333">
        <v>1.126193309202671</v>
      </c>
      <c r="MA19" s="333">
        <v>1.0093420110298001</v>
      </c>
      <c r="MB19" s="333">
        <v>1.3331813840110389</v>
      </c>
      <c r="MC19" s="333">
        <v>1.5728255499389467</v>
      </c>
      <c r="MD19" s="333">
        <v>1.6828878859297947</v>
      </c>
      <c r="ME19" s="333">
        <v>1.5576332542208371</v>
      </c>
      <c r="MF19" s="333">
        <v>2.3010584226276714</v>
      </c>
      <c r="MG19" s="333">
        <v>2.1473590241869878</v>
      </c>
      <c r="MH19" s="333">
        <v>2.001248922567461</v>
      </c>
      <c r="MI19" s="333">
        <v>2.0451315091353464</v>
      </c>
      <c r="MJ19" s="333">
        <v>1.7358615777283779</v>
      </c>
      <c r="MK19" s="333">
        <v>1.7923627655473238</v>
      </c>
      <c r="ML19" s="333">
        <v>1.941520211793182</v>
      </c>
      <c r="MM19" s="333">
        <v>1.8716742431837248</v>
      </c>
      <c r="MN19" s="333">
        <v>1.3356436797340778</v>
      </c>
      <c r="MO19" s="333">
        <v>1.3039734178643541</v>
      </c>
      <c r="MP19" s="333">
        <v>1.9901321396717484</v>
      </c>
      <c r="MQ19" s="333">
        <v>1.8224390641224557</v>
      </c>
      <c r="MR19" s="333">
        <v>1.7113755596367499</v>
      </c>
      <c r="MS19" s="333">
        <v>1.3732416985585978</v>
      </c>
      <c r="MT19" s="333">
        <v>1.4314994329489412</v>
      </c>
      <c r="MU19" s="333">
        <v>1.9891738681439504</v>
      </c>
      <c r="MV19" s="333">
        <v>2.2514955351676349</v>
      </c>
      <c r="MW19" s="333">
        <v>2.0124227148629026</v>
      </c>
      <c r="MX19" s="333">
        <v>2.6056839736169124</v>
      </c>
      <c r="MY19" s="333">
        <v>2.1789738030136352</v>
      </c>
      <c r="MZ19" s="333">
        <v>2.2967770123298354</v>
      </c>
      <c r="NA19" s="333">
        <v>1.7489667661280932</v>
      </c>
      <c r="NB19" s="333">
        <v>1.3657201894478048</v>
      </c>
      <c r="NC19" s="333">
        <v>1.6884273694644896</v>
      </c>
      <c r="ND19" s="333">
        <v>1.7572865434807814</v>
      </c>
      <c r="NE19" s="333">
        <v>1.8823738485677279</v>
      </c>
      <c r="NF19" s="333">
        <v>1.5242733700617979</v>
      </c>
      <c r="NG19" s="333">
        <v>1.5521940215654613</v>
      </c>
      <c r="NH19" s="333">
        <v>1.9139545461552756</v>
      </c>
      <c r="NI19" s="333">
        <v>1.8855992781982971</v>
      </c>
      <c r="NJ19" s="333">
        <v>1.5978125693371092</v>
      </c>
    </row>
    <row r="20" spans="4:374" x14ac:dyDescent="0.25">
      <c r="I20" s="322" t="s">
        <v>196</v>
      </c>
      <c r="J20" s="333">
        <v>1.2663698136132051</v>
      </c>
      <c r="K20" s="333">
        <v>1.8319577795367656</v>
      </c>
      <c r="L20" s="333">
        <v>1.6329630270919975</v>
      </c>
      <c r="M20" s="333">
        <v>1.9701471226992699</v>
      </c>
      <c r="N20" s="333">
        <v>1.6759249874458411</v>
      </c>
      <c r="O20" s="333">
        <v>1.5929802048223463</v>
      </c>
      <c r="P20" s="333">
        <v>2.2356964993692494</v>
      </c>
      <c r="Q20" s="333">
        <v>1.7291791523832123</v>
      </c>
      <c r="R20" s="333">
        <v>1.7011243800507421</v>
      </c>
      <c r="S20" s="333">
        <v>2.3592408821556661</v>
      </c>
      <c r="T20" s="333">
        <v>2.4984072672637345</v>
      </c>
      <c r="U20" s="333">
        <v>2.2769666246087339</v>
      </c>
      <c r="V20" s="333">
        <v>2.2376748650279725</v>
      </c>
      <c r="W20" s="333">
        <v>2.0770096717484963</v>
      </c>
      <c r="X20" s="333">
        <v>2.1261535053857519</v>
      </c>
      <c r="Y20" s="333">
        <v>2.0334237966124729</v>
      </c>
      <c r="Z20" s="333">
        <v>2.2415771642694806</v>
      </c>
      <c r="AA20" s="333">
        <v>2.0498696556337124</v>
      </c>
      <c r="AB20" s="333">
        <v>2.1135922963230738</v>
      </c>
      <c r="AC20" s="333">
        <v>2.12801031228223</v>
      </c>
      <c r="AD20" s="333">
        <v>3.660199839339513</v>
      </c>
      <c r="AE20" s="333">
        <v>2.4573912371270841</v>
      </c>
      <c r="AF20" s="333">
        <v>1.8926193156634337</v>
      </c>
      <c r="AG20" s="333">
        <v>1.447136861571666</v>
      </c>
      <c r="AH20" s="333">
        <v>1.8257789016106751</v>
      </c>
      <c r="AI20" s="333">
        <v>2.0016576747913777</v>
      </c>
      <c r="AJ20" s="333">
        <v>1.8490313384284036</v>
      </c>
      <c r="AK20" s="333">
        <v>2.3492282789357928</v>
      </c>
      <c r="AL20" s="333">
        <v>2.0013798274765895</v>
      </c>
      <c r="AM20" s="333">
        <v>2.5250516655857118</v>
      </c>
      <c r="AN20" s="333">
        <v>3.3254995527814963</v>
      </c>
      <c r="AO20" s="333">
        <v>3.2590903898293559</v>
      </c>
      <c r="AP20" s="333">
        <v>2.7067550898701782</v>
      </c>
      <c r="AQ20" s="333">
        <v>1.8024831942318211</v>
      </c>
      <c r="AR20" s="333">
        <v>1.4638767809163451</v>
      </c>
      <c r="AS20" s="333">
        <v>1.1269443340301319</v>
      </c>
      <c r="AT20" s="333">
        <v>1.7655029716866311</v>
      </c>
      <c r="AU20" s="333">
        <v>1.9392271566838872</v>
      </c>
      <c r="AV20" s="333">
        <v>1.6745306673934004</v>
      </c>
      <c r="AW20" s="333">
        <v>2.1920378933611522</v>
      </c>
      <c r="AX20" s="333">
        <v>2.1217466457597096</v>
      </c>
      <c r="AY20" s="333">
        <v>2.1654994936767906</v>
      </c>
      <c r="AZ20" s="333">
        <v>2.9927847940227545</v>
      </c>
      <c r="BA20" s="333">
        <v>1.9797320180417328</v>
      </c>
      <c r="BB20" s="333">
        <v>1.5937686384708263</v>
      </c>
      <c r="BC20" s="333">
        <v>1.5779487192241259</v>
      </c>
      <c r="BD20" s="333">
        <v>1.5182743208864236</v>
      </c>
      <c r="BE20" s="333">
        <v>1.8531394308816529</v>
      </c>
      <c r="BF20" s="333">
        <v>2.0430895068409649</v>
      </c>
      <c r="BG20" s="333">
        <v>2.0445844195883978</v>
      </c>
      <c r="BH20" s="333">
        <v>2.7698472861947394</v>
      </c>
      <c r="BI20" s="333">
        <v>1.2252929702756912</v>
      </c>
      <c r="BJ20" s="333">
        <v>1.6361763565384453</v>
      </c>
      <c r="BK20" s="333">
        <v>1.9265910766363552</v>
      </c>
      <c r="BL20" s="333">
        <v>1.7746403997799862</v>
      </c>
      <c r="BM20" s="333">
        <v>1.9050128902783141</v>
      </c>
      <c r="BN20" s="333">
        <v>2.0664819440451421</v>
      </c>
      <c r="BO20" s="333">
        <v>2.6600911403877729</v>
      </c>
      <c r="BP20" s="333">
        <v>2.0761367482017028</v>
      </c>
      <c r="BQ20" s="333">
        <v>2.3752080337301158</v>
      </c>
      <c r="BR20" s="333">
        <v>1.9199566026053776</v>
      </c>
      <c r="BS20" s="333">
        <v>1.9024008147762788</v>
      </c>
      <c r="BT20" s="333">
        <v>1.9329885950458177</v>
      </c>
      <c r="BU20" s="333">
        <v>2.1176325631233825</v>
      </c>
      <c r="BV20" s="333">
        <v>2.7668075323014785</v>
      </c>
      <c r="BW20" s="333">
        <v>2.4507355226358101</v>
      </c>
      <c r="BX20" s="333">
        <v>2.1128621498766189</v>
      </c>
      <c r="BY20" s="333">
        <v>1.5985347072336449</v>
      </c>
      <c r="BZ20" s="333">
        <v>1.9746136125156963</v>
      </c>
      <c r="CA20" s="333">
        <v>1.1143682840890823</v>
      </c>
      <c r="CB20" s="333">
        <v>1.4043206493622562</v>
      </c>
      <c r="CC20" s="333">
        <v>1.45133351093148</v>
      </c>
      <c r="CD20" s="333">
        <v>0.99325745663971077</v>
      </c>
      <c r="CE20" s="333">
        <v>1.0207162814081576</v>
      </c>
      <c r="CF20" s="333">
        <v>1.1862657490511852</v>
      </c>
      <c r="CG20" s="333">
        <v>1.3638974050276085</v>
      </c>
      <c r="CH20" s="333">
        <v>1.3898991747094271</v>
      </c>
      <c r="CI20" s="333">
        <v>1.2563726561297031</v>
      </c>
      <c r="CJ20" s="333">
        <v>1.200469142202595</v>
      </c>
      <c r="CK20" s="333">
        <v>1.6125152042434063</v>
      </c>
      <c r="CL20" s="333">
        <v>1.5510675954486726</v>
      </c>
      <c r="CM20" s="333">
        <v>1.3968733611662112</v>
      </c>
      <c r="CN20" s="333">
        <v>1.4400737122061937</v>
      </c>
      <c r="CO20" s="333">
        <v>1.4449253488468359</v>
      </c>
      <c r="CP20" s="333">
        <v>1.281113913018322</v>
      </c>
      <c r="CQ20" s="333">
        <v>1.2100590785481515</v>
      </c>
      <c r="CR20" s="333">
        <v>1.1454879032406122</v>
      </c>
      <c r="CS20" s="333">
        <v>1.3164634027911091</v>
      </c>
      <c r="CT20" s="333">
        <v>0.89093082892317099</v>
      </c>
      <c r="CU20" s="333">
        <v>1.353529279267466</v>
      </c>
      <c r="CV20" s="333">
        <v>1.2296326572187459</v>
      </c>
      <c r="CW20" s="333">
        <v>1.2444020054799123</v>
      </c>
      <c r="CX20" s="333">
        <v>0.87009928821842175</v>
      </c>
      <c r="CY20" s="333">
        <v>0.92950093964728731</v>
      </c>
      <c r="CZ20" s="333">
        <v>1.747056047282622</v>
      </c>
      <c r="DA20" s="333">
        <v>1.0167554973959199</v>
      </c>
      <c r="DB20" s="333">
        <v>0.84031573552776706</v>
      </c>
      <c r="DC20" s="333">
        <v>0.69652483241123198</v>
      </c>
      <c r="DD20" s="333">
        <v>1.1624341372270393</v>
      </c>
      <c r="DE20" s="333">
        <v>0.83048849089287491</v>
      </c>
      <c r="DF20" s="333">
        <v>1.1900336411187304</v>
      </c>
      <c r="DG20" s="333">
        <v>0.89686154175436017</v>
      </c>
      <c r="DH20" s="333">
        <v>0.95807959771172779</v>
      </c>
      <c r="DI20" s="333">
        <v>0.89813810641083502</v>
      </c>
      <c r="DJ20" s="333">
        <v>0.86892415302719861</v>
      </c>
      <c r="DK20" s="333">
        <v>0.85270730742453349</v>
      </c>
      <c r="DL20" s="333">
        <v>0.80353461213638988</v>
      </c>
      <c r="DM20" s="333">
        <v>1.1279538581400257</v>
      </c>
      <c r="DN20" s="333">
        <v>0.92292251603426223</v>
      </c>
      <c r="DO20" s="333">
        <v>1.1133795279105529</v>
      </c>
      <c r="DP20" s="333">
        <v>0.95472723565429618</v>
      </c>
      <c r="DQ20" s="333">
        <v>1.0506886874966677</v>
      </c>
      <c r="DR20" s="333">
        <v>0.82462046098839237</v>
      </c>
      <c r="DS20" s="333">
        <v>0.72354955758624939</v>
      </c>
      <c r="DT20" s="333">
        <v>0.82718852823862798</v>
      </c>
      <c r="DU20" s="333">
        <v>0.99334161313662639</v>
      </c>
      <c r="DV20" s="333">
        <v>1.0098728011069618</v>
      </c>
      <c r="DW20" s="333">
        <v>1.2757407412958803</v>
      </c>
      <c r="DX20" s="333">
        <v>1.1129907292717998</v>
      </c>
      <c r="DY20" s="333">
        <v>0.88301006577097485</v>
      </c>
      <c r="DZ20" s="333">
        <v>1.0334925216426447</v>
      </c>
      <c r="EA20" s="333">
        <v>0.65355498763099884</v>
      </c>
      <c r="EB20" s="333">
        <v>1.0668312009824696</v>
      </c>
      <c r="EC20" s="333">
        <v>0.88097149275834075</v>
      </c>
      <c r="ED20" s="333">
        <v>1.1661774389491972</v>
      </c>
      <c r="EE20" s="333">
        <v>0.77895121412503854</v>
      </c>
      <c r="EF20" s="333">
        <v>0.73470115895742594</v>
      </c>
      <c r="EG20" s="333">
        <v>0.71861348182178608</v>
      </c>
      <c r="EH20" s="333">
        <v>0.86977604753686111</v>
      </c>
      <c r="EI20" s="333">
        <v>0.76372199640318417</v>
      </c>
      <c r="EJ20" s="333">
        <v>0.74758352648593884</v>
      </c>
      <c r="EK20" s="333">
        <v>1.1706745153810685</v>
      </c>
      <c r="EL20" s="333">
        <v>1.1797850826901799</v>
      </c>
      <c r="EM20" s="333">
        <v>1.0058655776116867</v>
      </c>
      <c r="EN20" s="333">
        <v>0.68203593823450703</v>
      </c>
      <c r="EO20" s="333">
        <v>0.85340867504264606</v>
      </c>
      <c r="EP20" s="333">
        <v>0.76436897894707612</v>
      </c>
      <c r="EQ20" s="333">
        <v>0.86046084108120191</v>
      </c>
      <c r="ER20" s="333">
        <v>0.77089912243106207</v>
      </c>
      <c r="ES20" s="333">
        <v>0.90140960097628764</v>
      </c>
      <c r="ET20" s="333">
        <v>0.72419612950715229</v>
      </c>
      <c r="EU20" s="333">
        <v>0.7460318158702306</v>
      </c>
      <c r="EV20" s="333">
        <v>0.75649389135232237</v>
      </c>
      <c r="EW20" s="333">
        <v>0.97640687466934395</v>
      </c>
      <c r="EX20" s="333">
        <v>0.96140408916017028</v>
      </c>
      <c r="EY20" s="333">
        <v>1.3049321653229238</v>
      </c>
      <c r="EZ20" s="333">
        <v>1.2982176689576812</v>
      </c>
      <c r="FA20" s="333">
        <v>0.81018530021920321</v>
      </c>
      <c r="FB20" s="333">
        <v>0.86855149326163983</v>
      </c>
      <c r="FC20" s="333">
        <v>0.89123177883071281</v>
      </c>
      <c r="FD20" s="333">
        <v>1.1790841744229457</v>
      </c>
      <c r="FE20" s="333">
        <v>1.0704571091438331</v>
      </c>
      <c r="FF20" s="333">
        <v>1.1697375388150859</v>
      </c>
      <c r="FG20" s="333">
        <v>0.89145425875307438</v>
      </c>
      <c r="FH20" s="333">
        <v>0.84609012578764387</v>
      </c>
      <c r="FI20" s="333">
        <v>0.94829121502759173</v>
      </c>
      <c r="FJ20" s="333">
        <v>1.1505392431051584</v>
      </c>
      <c r="FK20" s="333">
        <v>1.0532923427269423</v>
      </c>
      <c r="FL20" s="333">
        <v>1.1340153010076564</v>
      </c>
      <c r="FM20" s="333">
        <v>0.99394488043811646</v>
      </c>
      <c r="FN20" s="333">
        <v>0.7880309483293152</v>
      </c>
      <c r="FO20" s="333">
        <v>1.0263440924683311</v>
      </c>
      <c r="FP20" s="333">
        <v>0.94101831919696077</v>
      </c>
      <c r="FQ20" s="333">
        <v>0.82327304674844004</v>
      </c>
      <c r="FR20" s="333">
        <v>0.87103312738709027</v>
      </c>
      <c r="FS20" s="333">
        <v>1.1341499696289328</v>
      </c>
      <c r="FT20" s="333">
        <v>1.075792525215628</v>
      </c>
      <c r="FU20" s="333">
        <v>0.97515234760451375</v>
      </c>
      <c r="FV20" s="333">
        <v>0.88070884891086587</v>
      </c>
      <c r="FW20" s="333">
        <v>0.80973067073757599</v>
      </c>
      <c r="FX20" s="333">
        <v>0.95096136839202783</v>
      </c>
      <c r="FY20" s="333">
        <v>1.0735307239534722</v>
      </c>
      <c r="FZ20" s="333">
        <v>1.2838947646664725</v>
      </c>
      <c r="GA20" s="333">
        <v>1.6341297256930347</v>
      </c>
      <c r="GB20" s="333">
        <v>1.2886791887291749</v>
      </c>
      <c r="GC20" s="333">
        <v>1.0442433263164184</v>
      </c>
      <c r="GD20" s="333">
        <v>1.6037776300425721</v>
      </c>
      <c r="GE20" s="333">
        <v>1.6849970081654373</v>
      </c>
      <c r="GF20" s="333">
        <v>1.7660709370651351</v>
      </c>
      <c r="GG20" s="333">
        <v>1.8092174117018724</v>
      </c>
      <c r="GH20" s="333">
        <v>1.4811148894995068</v>
      </c>
      <c r="GI20" s="333">
        <v>1.5660134674510595</v>
      </c>
      <c r="GJ20" s="333">
        <v>1.400757401828413</v>
      </c>
      <c r="GK20" s="333">
        <v>1.6888304122459072</v>
      </c>
      <c r="GL20" s="333">
        <v>1.8772288497465388</v>
      </c>
      <c r="GM20" s="333">
        <v>1.8059265297373752</v>
      </c>
      <c r="GN20" s="333">
        <v>1.9082407447540153</v>
      </c>
      <c r="GO20" s="333">
        <v>1.8754566019281953</v>
      </c>
      <c r="GP20" s="333">
        <v>1.2280302010551465</v>
      </c>
      <c r="GQ20" s="333">
        <v>1.5183695663952419</v>
      </c>
      <c r="GR20" s="333">
        <v>1.7375248511242747</v>
      </c>
      <c r="GS20" s="333">
        <v>1.4275131977494919</v>
      </c>
      <c r="GT20" s="333">
        <v>1.8021280098804</v>
      </c>
      <c r="GU20" s="333">
        <v>1.78943647698879</v>
      </c>
      <c r="GV20" s="333">
        <v>1.8687285393089696</v>
      </c>
      <c r="GW20" s="333">
        <v>1.5008970926412348</v>
      </c>
      <c r="GX20" s="333">
        <v>1.5383511492043285</v>
      </c>
      <c r="GY20" s="333">
        <v>1.8069453751038975</v>
      </c>
      <c r="GZ20" s="333">
        <v>1.3825096720137771</v>
      </c>
      <c r="HA20" s="333">
        <v>1.6217775781196051</v>
      </c>
      <c r="HB20" s="333">
        <v>2.3698140684592035</v>
      </c>
      <c r="HC20" s="333">
        <v>2.2963440279521601</v>
      </c>
      <c r="HD20" s="333">
        <v>1.9114708218468957</v>
      </c>
      <c r="HE20" s="333">
        <v>1.1178691479044123</v>
      </c>
      <c r="HF20" s="333">
        <v>1.4429626676707503</v>
      </c>
      <c r="HG20" s="333">
        <v>1.5153881799217876</v>
      </c>
      <c r="HH20" s="333">
        <v>1.7889336297917851</v>
      </c>
      <c r="HI20" s="333">
        <v>1.7058174460554028</v>
      </c>
      <c r="HJ20" s="333">
        <v>1.9485221864599136</v>
      </c>
      <c r="HK20" s="333">
        <v>1.7946963901427655</v>
      </c>
      <c r="HL20" s="333">
        <v>1.92331555317184</v>
      </c>
      <c r="HM20" s="333">
        <v>1.7870979548644923</v>
      </c>
      <c r="HN20" s="333">
        <v>1.9305508829487563</v>
      </c>
      <c r="HO20" s="333">
        <v>1.7416344321131856</v>
      </c>
      <c r="HP20" s="333">
        <v>2.0174528063277557</v>
      </c>
      <c r="HQ20" s="333">
        <v>2.1792181672256623</v>
      </c>
      <c r="HR20" s="333">
        <v>1.4255793165440538</v>
      </c>
      <c r="HS20" s="333">
        <v>1.3977529333270715</v>
      </c>
      <c r="HT20" s="333">
        <v>1.6901478817237947</v>
      </c>
      <c r="HU20" s="333">
        <v>1.7086576346280442</v>
      </c>
      <c r="HV20" s="333">
        <v>1.7839016786187476</v>
      </c>
      <c r="HW20" s="333">
        <v>1.7972328386179495</v>
      </c>
      <c r="HX20" s="333">
        <v>1.737365783261257</v>
      </c>
      <c r="HY20" s="333">
        <v>1.631405441482648</v>
      </c>
      <c r="HZ20" s="333">
        <v>1.2208648721336883</v>
      </c>
      <c r="IA20" s="333">
        <v>1.3619484658859298</v>
      </c>
      <c r="IB20" s="333">
        <v>1.5664939803681708</v>
      </c>
      <c r="IC20" s="333">
        <v>1.6115465299535636</v>
      </c>
      <c r="ID20" s="333">
        <v>1.8052739009941277</v>
      </c>
      <c r="IE20" s="333">
        <v>1.8977872788327621</v>
      </c>
      <c r="IF20" s="333">
        <v>2.003013462849438</v>
      </c>
      <c r="IG20" s="333">
        <v>1.7809223117924218</v>
      </c>
      <c r="IH20" s="333">
        <v>1.8615830205874155</v>
      </c>
      <c r="II20" s="333">
        <v>1.9145975056953144</v>
      </c>
      <c r="IJ20" s="333">
        <v>1.0612574778012969</v>
      </c>
      <c r="IK20" s="333">
        <v>1.3660950129306897</v>
      </c>
      <c r="IL20" s="333">
        <v>1.3105945734673279</v>
      </c>
      <c r="IM20" s="333">
        <v>1.0801954384535586</v>
      </c>
      <c r="IN20" s="333">
        <v>1.0669983963295</v>
      </c>
      <c r="IO20" s="333">
        <v>1.1593009511728345</v>
      </c>
      <c r="IP20" s="333">
        <v>1.3990082703850613</v>
      </c>
      <c r="IQ20" s="333">
        <v>1.5603218426962997</v>
      </c>
      <c r="IR20" s="333">
        <v>1.5016485354460838</v>
      </c>
      <c r="IS20" s="333">
        <v>1.3304354386748929</v>
      </c>
      <c r="IT20" s="333">
        <v>1.2727293364786563</v>
      </c>
      <c r="IU20" s="333">
        <v>1.3937767402334664</v>
      </c>
      <c r="IV20" s="333">
        <v>1.3274509449017773</v>
      </c>
      <c r="IW20" s="333">
        <v>0.99561166223078623</v>
      </c>
      <c r="IX20" s="333">
        <v>0.80984673678253316</v>
      </c>
      <c r="IY20" s="333">
        <v>0.90044835000784507</v>
      </c>
      <c r="IZ20" s="333">
        <v>1.1039493566804313</v>
      </c>
      <c r="JA20" s="333">
        <v>1.0376308695480598</v>
      </c>
      <c r="JB20" s="333">
        <v>1.0113555237413312</v>
      </c>
      <c r="JC20" s="333">
        <v>1.2708725104648253</v>
      </c>
      <c r="JD20" s="333">
        <v>1.0126602752159273</v>
      </c>
      <c r="JE20" s="333">
        <v>0.88187088402750946</v>
      </c>
      <c r="JF20" s="333">
        <v>0.96186822881441902</v>
      </c>
      <c r="JG20" s="333">
        <v>1.3224076136068561</v>
      </c>
      <c r="JH20" s="333">
        <v>0.99422305258771648</v>
      </c>
      <c r="JI20" s="333">
        <v>0.99976494675770755</v>
      </c>
      <c r="JJ20" s="333">
        <v>0.82542378242908976</v>
      </c>
      <c r="JK20" s="333">
        <v>0.8167412277233389</v>
      </c>
      <c r="JL20" s="333">
        <v>0.88467081903678757</v>
      </c>
      <c r="JM20" s="333">
        <v>0.98279982199552673</v>
      </c>
      <c r="JN20" s="333">
        <v>1.2182207945845889</v>
      </c>
      <c r="JO20" s="333">
        <v>1.2380486578074628</v>
      </c>
      <c r="JP20" s="333">
        <v>0.98996839196584829</v>
      </c>
      <c r="JQ20" s="333">
        <v>0.90407288381315298</v>
      </c>
      <c r="JR20" s="333">
        <v>0.95166043613249363</v>
      </c>
      <c r="JS20" s="333">
        <v>0.87092698941645363</v>
      </c>
      <c r="JT20" s="333">
        <v>1.1308126159142478</v>
      </c>
      <c r="JU20" s="333">
        <v>1.2944120286525505</v>
      </c>
      <c r="JV20" s="333">
        <v>0.83476120129373921</v>
      </c>
      <c r="JW20" s="333">
        <v>1.0036633299500375</v>
      </c>
      <c r="JX20" s="333">
        <v>1.3379319101689997</v>
      </c>
      <c r="JY20" s="333">
        <v>0.88237241556312673</v>
      </c>
      <c r="JZ20" s="333">
        <v>0.7742329064129726</v>
      </c>
      <c r="KA20" s="333">
        <v>0.79344530931746526</v>
      </c>
      <c r="KB20" s="333">
        <v>0.93270400093260386</v>
      </c>
      <c r="KC20" s="333">
        <v>0.76990066646630784</v>
      </c>
      <c r="KD20" s="333">
        <v>0.81898300859805762</v>
      </c>
      <c r="KE20" s="333">
        <v>1.0201635528084161</v>
      </c>
      <c r="KF20" s="333">
        <v>0.91945066730948177</v>
      </c>
      <c r="KG20" s="333">
        <v>0.98358325353766751</v>
      </c>
      <c r="KH20" s="333">
        <v>0.72985936341086577</v>
      </c>
      <c r="KI20" s="333">
        <v>0.98892746400770015</v>
      </c>
      <c r="KJ20" s="333">
        <v>0.83319120539454994</v>
      </c>
      <c r="KK20" s="333">
        <v>0.82473586340239602</v>
      </c>
      <c r="KL20" s="333">
        <v>0.87701456001082811</v>
      </c>
      <c r="KM20" s="333">
        <v>0.97868688446982877</v>
      </c>
      <c r="KN20" s="333">
        <v>0.89056395525397103</v>
      </c>
      <c r="KO20" s="333">
        <v>0.90280874162542502</v>
      </c>
      <c r="KP20" s="333">
        <v>1.1051551751269899</v>
      </c>
      <c r="KQ20" s="333">
        <v>0.70890373161938303</v>
      </c>
      <c r="KR20" s="333">
        <v>0.89515936222502068</v>
      </c>
      <c r="KS20" s="333">
        <v>0.72344049727646109</v>
      </c>
      <c r="KT20" s="333">
        <v>0.70235930647916611</v>
      </c>
      <c r="KU20" s="333">
        <v>0.78077254584863709</v>
      </c>
      <c r="KV20" s="333">
        <v>0.86250575536804797</v>
      </c>
      <c r="KW20" s="333">
        <v>1.0375204077127489</v>
      </c>
      <c r="KX20" s="333">
        <v>0.68762867159697638</v>
      </c>
      <c r="KY20" s="333">
        <v>0.77538189995910145</v>
      </c>
      <c r="KZ20" s="333">
        <v>0.76650712430660894</v>
      </c>
      <c r="LA20" s="333">
        <v>0.71890821437345942</v>
      </c>
      <c r="LB20" s="333">
        <v>0.78995421588681469</v>
      </c>
      <c r="LC20" s="333">
        <v>1.0422082282943188</v>
      </c>
      <c r="LD20" s="333">
        <v>1.1728597379063379</v>
      </c>
      <c r="LE20" s="333">
        <v>1.1044782047280028</v>
      </c>
      <c r="LF20" s="333">
        <v>0.98946788285764897</v>
      </c>
      <c r="LG20" s="333">
        <v>1.0598088841719524</v>
      </c>
      <c r="LH20" s="333">
        <v>1.2167813023101799</v>
      </c>
      <c r="LI20" s="333">
        <v>1.8218439254964904</v>
      </c>
      <c r="LJ20" s="333">
        <v>1.8145107404262744</v>
      </c>
      <c r="LK20" s="333">
        <v>1.7371782661313413</v>
      </c>
      <c r="LL20" s="333">
        <v>1.0010117304763451</v>
      </c>
      <c r="LM20" s="333">
        <v>1.7561082940958348</v>
      </c>
      <c r="LN20" s="333">
        <v>2.1132396787660075</v>
      </c>
      <c r="LO20" s="333">
        <v>1.7482168538856688</v>
      </c>
      <c r="LP20" s="333">
        <v>1.530014067363022</v>
      </c>
      <c r="LQ20" s="333">
        <v>1.8774374969192889</v>
      </c>
      <c r="LR20" s="333">
        <v>2.0958392556146466</v>
      </c>
      <c r="LS20" s="333">
        <v>1.7859007549342971</v>
      </c>
      <c r="LT20" s="333">
        <v>1.3969932453351377</v>
      </c>
      <c r="LU20" s="333">
        <v>1.6629455654755876</v>
      </c>
      <c r="LV20" s="333">
        <v>1.4258915719205627</v>
      </c>
      <c r="LW20" s="333">
        <v>1.5291695739613751</v>
      </c>
      <c r="LX20" s="333">
        <v>1.6738588975943307</v>
      </c>
      <c r="LY20" s="333">
        <v>1.6584983071338522</v>
      </c>
      <c r="LZ20" s="333">
        <v>1.3198759388551036</v>
      </c>
      <c r="MA20" s="333">
        <v>1.1948631871786202</v>
      </c>
      <c r="MB20" s="333">
        <v>1.379286695126694</v>
      </c>
      <c r="MC20" s="333">
        <v>1.6000172455968997</v>
      </c>
      <c r="MD20" s="333">
        <v>1.902492909239772</v>
      </c>
      <c r="ME20" s="333">
        <v>1.6994300763263936</v>
      </c>
      <c r="MF20" s="333">
        <v>2.4407963832005555</v>
      </c>
      <c r="MG20" s="333">
        <v>2.1514897461563218</v>
      </c>
      <c r="MH20" s="333">
        <v>2.1923633129579034</v>
      </c>
      <c r="MI20" s="333">
        <v>2.025081977483111</v>
      </c>
      <c r="MJ20" s="333">
        <v>1.9237899796178419</v>
      </c>
      <c r="MK20" s="333">
        <v>1.9613133835499672</v>
      </c>
      <c r="ML20" s="333">
        <v>2.0447598802839204</v>
      </c>
      <c r="MM20" s="333">
        <v>2.0075936368480529</v>
      </c>
      <c r="MN20" s="333">
        <v>1.448279879435338</v>
      </c>
      <c r="MO20" s="333">
        <v>1.3996033694119585</v>
      </c>
      <c r="MP20" s="333">
        <v>2.2868587301972796</v>
      </c>
      <c r="MQ20" s="333">
        <v>2.3018433318348421</v>
      </c>
      <c r="MR20" s="333">
        <v>1.8618647915526965</v>
      </c>
      <c r="MS20" s="333">
        <v>1.4337935023057653</v>
      </c>
      <c r="MT20" s="333">
        <v>1.7839679567706861</v>
      </c>
      <c r="MU20" s="333">
        <v>2.2303374541171972</v>
      </c>
      <c r="MV20" s="333">
        <v>2.5543757905090754</v>
      </c>
      <c r="MW20" s="333">
        <v>2.1501826421016088</v>
      </c>
      <c r="MX20" s="333">
        <v>2.9763943038927319</v>
      </c>
      <c r="MY20" s="333">
        <v>2.6164098883597702</v>
      </c>
      <c r="MZ20" s="333">
        <v>2.4157407984391166</v>
      </c>
      <c r="NA20" s="333">
        <v>1.9124985372375127</v>
      </c>
      <c r="NB20" s="333">
        <v>1.5462296093041843</v>
      </c>
      <c r="NC20" s="333">
        <v>1.6701115117768699</v>
      </c>
      <c r="ND20" s="333">
        <v>1.8000300287016811</v>
      </c>
      <c r="NE20" s="333">
        <v>1.9563638080678687</v>
      </c>
      <c r="NF20" s="333">
        <v>1.6515469807035701</v>
      </c>
      <c r="NG20" s="333">
        <v>1.5803753208804836</v>
      </c>
      <c r="NH20" s="333">
        <v>1.9055619287821548</v>
      </c>
      <c r="NI20" s="333">
        <v>2.0584751505616965</v>
      </c>
      <c r="NJ20" s="333">
        <v>1.7689725855508451</v>
      </c>
    </row>
    <row r="21" spans="4:374" x14ac:dyDescent="0.25">
      <c r="I21" s="322" t="s">
        <v>197</v>
      </c>
      <c r="J21" s="333">
        <v>1.5608764185140496</v>
      </c>
      <c r="K21" s="333">
        <v>2.1012634334110003</v>
      </c>
      <c r="L21" s="333">
        <v>1.9285579944410247</v>
      </c>
      <c r="M21" s="333">
        <v>1.9620836052980457</v>
      </c>
      <c r="N21" s="333">
        <v>1.8021951728645529</v>
      </c>
      <c r="O21" s="333">
        <v>1.8695722708218456</v>
      </c>
      <c r="P21" s="333">
        <v>2.4681878567311739</v>
      </c>
      <c r="Q21" s="333">
        <v>1.800824007434352</v>
      </c>
      <c r="R21" s="333">
        <v>1.8651409971402624</v>
      </c>
      <c r="S21" s="333">
        <v>2.6808600534965263</v>
      </c>
      <c r="T21" s="333">
        <v>2.6729261526119643</v>
      </c>
      <c r="U21" s="333">
        <v>2.4125581885581662</v>
      </c>
      <c r="V21" s="333">
        <v>2.5618333487255232</v>
      </c>
      <c r="W21" s="333">
        <v>2.4290386193810121</v>
      </c>
      <c r="X21" s="333">
        <v>2.4764861246880594</v>
      </c>
      <c r="Y21" s="333">
        <v>2.1928382368653505</v>
      </c>
      <c r="Z21" s="333">
        <v>2.6147511563562471</v>
      </c>
      <c r="AA21" s="333">
        <v>2.1321931230822524</v>
      </c>
      <c r="AB21" s="333">
        <v>2.1447866131711923</v>
      </c>
      <c r="AC21" s="333">
        <v>2.3603565062089862</v>
      </c>
      <c r="AD21" s="333">
        <v>4.0990937337843993</v>
      </c>
      <c r="AE21" s="333">
        <v>2.9267403324294023</v>
      </c>
      <c r="AF21" s="333">
        <v>2.1959209146888377</v>
      </c>
      <c r="AG21" s="333">
        <v>1.5237015698019627</v>
      </c>
      <c r="AH21" s="333">
        <v>2.0756106054832077</v>
      </c>
      <c r="AI21" s="333">
        <v>2.2073083770198996</v>
      </c>
      <c r="AJ21" s="333">
        <v>1.9182089130995592</v>
      </c>
      <c r="AK21" s="333">
        <v>2.5011887020619294</v>
      </c>
      <c r="AL21" s="333">
        <v>2.1625298171309204</v>
      </c>
      <c r="AM21" s="333">
        <v>2.980992519813495</v>
      </c>
      <c r="AN21" s="333">
        <v>3.5942560006454887</v>
      </c>
      <c r="AO21" s="333">
        <v>3.5923626308761127</v>
      </c>
      <c r="AP21" s="333">
        <v>2.8889560696605927</v>
      </c>
      <c r="AQ21" s="333">
        <v>2.0897855551652622</v>
      </c>
      <c r="AR21" s="333">
        <v>1.7070781016553755</v>
      </c>
      <c r="AS21" s="333">
        <v>1.4141598082821796</v>
      </c>
      <c r="AT21" s="333">
        <v>1.9687161650162752</v>
      </c>
      <c r="AU21" s="333">
        <v>2.0171942380579102</v>
      </c>
      <c r="AV21" s="333">
        <v>1.9049819898368536</v>
      </c>
      <c r="AW21" s="333">
        <v>2.4620285482595632</v>
      </c>
      <c r="AX21" s="333">
        <v>2.4414849692888607</v>
      </c>
      <c r="AY21" s="333">
        <v>2.4344832690333913</v>
      </c>
      <c r="AZ21" s="333">
        <v>3.0964748805297959</v>
      </c>
      <c r="BA21" s="333">
        <v>2.1926984865284287</v>
      </c>
      <c r="BB21" s="333">
        <v>1.8696877542567727</v>
      </c>
      <c r="BC21" s="333">
        <v>1.7417349117688827</v>
      </c>
      <c r="BD21" s="333">
        <v>1.6886094510411347</v>
      </c>
      <c r="BE21" s="333">
        <v>2.2093179577400464</v>
      </c>
      <c r="BF21" s="333">
        <v>2.2331947178427702</v>
      </c>
      <c r="BG21" s="333">
        <v>2.5173293614284606</v>
      </c>
      <c r="BH21" s="333">
        <v>2.8234049788962738</v>
      </c>
      <c r="BI21" s="333">
        <v>1.4474672062459235</v>
      </c>
      <c r="BJ21" s="333">
        <v>1.7920109140695721</v>
      </c>
      <c r="BK21" s="333">
        <v>2.1437002053502834</v>
      </c>
      <c r="BL21" s="333">
        <v>1.9345098791489637</v>
      </c>
      <c r="BM21" s="333">
        <v>2.3007833298595903</v>
      </c>
      <c r="BN21" s="333">
        <v>2.5657485440403862</v>
      </c>
      <c r="BO21" s="333">
        <v>2.861128080688482</v>
      </c>
      <c r="BP21" s="333">
        <v>2.4936101601187231</v>
      </c>
      <c r="BQ21" s="333">
        <v>2.5469010611371488</v>
      </c>
      <c r="BR21" s="333">
        <v>2.2713326623124641</v>
      </c>
      <c r="BS21" s="333">
        <v>1.9828057681211413</v>
      </c>
      <c r="BT21" s="333">
        <v>2.1211893786957887</v>
      </c>
      <c r="BU21" s="333">
        <v>2.5461499447526834</v>
      </c>
      <c r="BV21" s="333">
        <v>3.3829955536631808</v>
      </c>
      <c r="BW21" s="333">
        <v>2.6769447930241244</v>
      </c>
      <c r="BX21" s="333">
        <v>2.4918329348150694</v>
      </c>
      <c r="BY21" s="333">
        <v>1.7744647580385657</v>
      </c>
      <c r="BZ21" s="333">
        <v>1.9838344716271112</v>
      </c>
      <c r="CA21" s="333">
        <v>1.2773198808460549</v>
      </c>
      <c r="CB21" s="333">
        <v>1.6171217857214304</v>
      </c>
      <c r="CC21" s="333">
        <v>1.8061982960485217</v>
      </c>
      <c r="CD21" s="333">
        <v>1.2210848634851461</v>
      </c>
      <c r="CE21" s="333">
        <v>1.2071923960704416</v>
      </c>
      <c r="CF21" s="333">
        <v>1.2823804580559297</v>
      </c>
      <c r="CG21" s="333">
        <v>1.3686695821793473</v>
      </c>
      <c r="CH21" s="333">
        <v>1.5057087315601037</v>
      </c>
      <c r="CI21" s="333">
        <v>1.4503034761749893</v>
      </c>
      <c r="CJ21" s="333">
        <v>1.3006548788553249</v>
      </c>
      <c r="CK21" s="333">
        <v>1.7724501668697148</v>
      </c>
      <c r="CL21" s="333">
        <v>1.5723042600516173</v>
      </c>
      <c r="CM21" s="333">
        <v>1.467126315114456</v>
      </c>
      <c r="CN21" s="333">
        <v>1.6003296179401147</v>
      </c>
      <c r="CO21" s="333">
        <v>1.530390181073142</v>
      </c>
      <c r="CP21" s="333">
        <v>1.391298426412473</v>
      </c>
      <c r="CQ21" s="333">
        <v>1.4994371100452697</v>
      </c>
      <c r="CR21" s="333">
        <v>1.2769210699991369</v>
      </c>
      <c r="CS21" s="333">
        <v>1.3567309024092562</v>
      </c>
      <c r="CT21" s="333">
        <v>1.0386066219383383</v>
      </c>
      <c r="CU21" s="333">
        <v>1.5510050580562698</v>
      </c>
      <c r="CV21" s="333">
        <v>1.3259539534231612</v>
      </c>
      <c r="CW21" s="333">
        <v>1.4205636816187881</v>
      </c>
      <c r="CX21" s="333">
        <v>0.99809158101833884</v>
      </c>
      <c r="CY21" s="333">
        <v>1.0446228616553481</v>
      </c>
      <c r="CZ21" s="333">
        <v>1.8875062438933925</v>
      </c>
      <c r="DA21" s="333">
        <v>1.0627083584285648</v>
      </c>
      <c r="DB21" s="333">
        <v>0.97973706882485823</v>
      </c>
      <c r="DC21" s="333">
        <v>0.78505924041480479</v>
      </c>
      <c r="DD21" s="333">
        <v>1.3941670619968043</v>
      </c>
      <c r="DE21" s="333">
        <v>0.96132005338793403</v>
      </c>
      <c r="DF21" s="333">
        <v>1.3316796514698419</v>
      </c>
      <c r="DG21" s="333">
        <v>0.97017372004048885</v>
      </c>
      <c r="DH21" s="333">
        <v>0.98515884716590019</v>
      </c>
      <c r="DI21" s="333">
        <v>0.97138625321577632</v>
      </c>
      <c r="DJ21" s="333">
        <v>1.0802553035484206</v>
      </c>
      <c r="DK21" s="333">
        <v>0.97013132475351804</v>
      </c>
      <c r="DL21" s="333">
        <v>0.85070143622244943</v>
      </c>
      <c r="DM21" s="333">
        <v>1.182231979541948</v>
      </c>
      <c r="DN21" s="333">
        <v>0.95818320214885355</v>
      </c>
      <c r="DO21" s="333">
        <v>1.2136945514695356</v>
      </c>
      <c r="DP21" s="333">
        <v>0.95741768326288879</v>
      </c>
      <c r="DQ21" s="333">
        <v>1.1471238821096599</v>
      </c>
      <c r="DR21" s="333">
        <v>0.87139059113087525</v>
      </c>
      <c r="DS21" s="333">
        <v>0.84793854322536499</v>
      </c>
      <c r="DT21" s="333">
        <v>1.009424660837805</v>
      </c>
      <c r="DU21" s="333">
        <v>1.1169868940148717</v>
      </c>
      <c r="DV21" s="333">
        <v>1.0884413441479064</v>
      </c>
      <c r="DW21" s="333">
        <v>1.3131423768448569</v>
      </c>
      <c r="DX21" s="333">
        <v>1.202499552829611</v>
      </c>
      <c r="DY21" s="333">
        <v>1.0212482312537197</v>
      </c>
      <c r="DZ21" s="333">
        <v>1.1594245702940749</v>
      </c>
      <c r="EA21" s="333">
        <v>0.79701017491663617</v>
      </c>
      <c r="EB21" s="333">
        <v>1.1800103950370331</v>
      </c>
      <c r="EC21" s="333">
        <v>0.93592421711966689</v>
      </c>
      <c r="ED21" s="333">
        <v>1.3456657124561977</v>
      </c>
      <c r="EE21" s="333">
        <v>0.8181355417551891</v>
      </c>
      <c r="EF21" s="333">
        <v>0.82714197972867509</v>
      </c>
      <c r="EG21" s="333">
        <v>0.82369345448901954</v>
      </c>
      <c r="EH21" s="333">
        <v>0.9045168055969024</v>
      </c>
      <c r="EI21" s="333">
        <v>0.85278623980607682</v>
      </c>
      <c r="EJ21" s="333">
        <v>0.89141005625283021</v>
      </c>
      <c r="EK21" s="333">
        <v>1.1827754924096845</v>
      </c>
      <c r="EL21" s="333">
        <v>1.2900610862887889</v>
      </c>
      <c r="EM21" s="333">
        <v>1.1683549418805097</v>
      </c>
      <c r="EN21" s="333">
        <v>0.96793253624865061</v>
      </c>
      <c r="EO21" s="333">
        <v>0.91778937418368978</v>
      </c>
      <c r="EP21" s="333">
        <v>0.79611475967643186</v>
      </c>
      <c r="EQ21" s="333">
        <v>0.9006683482908342</v>
      </c>
      <c r="ER21" s="333">
        <v>0.89252170885625859</v>
      </c>
      <c r="ES21" s="333">
        <v>1.0523291026334669</v>
      </c>
      <c r="ET21" s="333">
        <v>0.83216889883974987</v>
      </c>
      <c r="EU21" s="333">
        <v>0.83736262241887427</v>
      </c>
      <c r="EV21" s="333">
        <v>0.95031033753349925</v>
      </c>
      <c r="EW21" s="333">
        <v>1.0667218529685578</v>
      </c>
      <c r="EX21" s="333">
        <v>1.0531410130310468</v>
      </c>
      <c r="EY21" s="333">
        <v>1.4419310826550298</v>
      </c>
      <c r="EZ21" s="333">
        <v>1.4002796756807301</v>
      </c>
      <c r="FA21" s="333">
        <v>0.87258020143207615</v>
      </c>
      <c r="FB21" s="333">
        <v>0.96549690826352474</v>
      </c>
      <c r="FC21" s="333">
        <v>0.8610612767895357</v>
      </c>
      <c r="FD21" s="333">
        <v>1.1707920226361122</v>
      </c>
      <c r="FE21" s="333">
        <v>1.1027056208688717</v>
      </c>
      <c r="FF21" s="333">
        <v>1.3367734897671872</v>
      </c>
      <c r="FG21" s="333">
        <v>0.91286959110435184</v>
      </c>
      <c r="FH21" s="333">
        <v>0.96080450587065824</v>
      </c>
      <c r="FI21" s="333">
        <v>1.0088509843174649</v>
      </c>
      <c r="FJ21" s="333">
        <v>1.2733966268292043</v>
      </c>
      <c r="FK21" s="333">
        <v>1.1314292957298258</v>
      </c>
      <c r="FL21" s="333">
        <v>1.2225163826222047</v>
      </c>
      <c r="FM21" s="333">
        <v>0.99796125145652959</v>
      </c>
      <c r="FN21" s="333">
        <v>0.96610320962284557</v>
      </c>
      <c r="FO21" s="333">
        <v>1.0244790984408287</v>
      </c>
      <c r="FP21" s="333">
        <v>0.98609078444128029</v>
      </c>
      <c r="FQ21" s="333">
        <v>0.8448229130836642</v>
      </c>
      <c r="FR21" s="333">
        <v>1.0160246130741253</v>
      </c>
      <c r="FS21" s="333">
        <v>1.1412023543955236</v>
      </c>
      <c r="FT21" s="333">
        <v>1.1535956592200529</v>
      </c>
      <c r="FU21" s="333">
        <v>1.1238204132900498</v>
      </c>
      <c r="FV21" s="333">
        <v>0.93921001136355364</v>
      </c>
      <c r="FW21" s="333">
        <v>0.92116181600743763</v>
      </c>
      <c r="FX21" s="333">
        <v>1.1288282152538187</v>
      </c>
      <c r="FY21" s="333">
        <v>1.1134664812978909</v>
      </c>
      <c r="FZ21" s="333">
        <v>1.508036987212958</v>
      </c>
      <c r="GA21" s="333">
        <v>1.6921693916826659</v>
      </c>
      <c r="GB21" s="333">
        <v>1.3285290262354004</v>
      </c>
      <c r="GC21" s="333">
        <v>1.2004483238559425</v>
      </c>
      <c r="GD21" s="333">
        <v>1.6847454187643049</v>
      </c>
      <c r="GE21" s="333">
        <v>1.6736252694805371</v>
      </c>
      <c r="GF21" s="333">
        <v>1.8294863190176476</v>
      </c>
      <c r="GG21" s="333">
        <v>1.9565666967709996</v>
      </c>
      <c r="GH21" s="333">
        <v>1.6330863014325863</v>
      </c>
      <c r="GI21" s="333">
        <v>1.7252671309203014</v>
      </c>
      <c r="GJ21" s="333">
        <v>1.4544039590824771</v>
      </c>
      <c r="GK21" s="333">
        <v>1.7880294566114243</v>
      </c>
      <c r="GL21" s="333">
        <v>2.0867231210707806</v>
      </c>
      <c r="GM21" s="333">
        <v>1.8583866359356171</v>
      </c>
      <c r="GN21" s="333">
        <v>1.9827627721481111</v>
      </c>
      <c r="GO21" s="333">
        <v>1.7575466407267868</v>
      </c>
      <c r="GP21" s="333">
        <v>1.296023613533106</v>
      </c>
      <c r="GQ21" s="333">
        <v>1.6039658426839829</v>
      </c>
      <c r="GR21" s="333">
        <v>1.7440980733259228</v>
      </c>
      <c r="GS21" s="333">
        <v>1.6139913538837574</v>
      </c>
      <c r="GT21" s="333">
        <v>1.9459049005169189</v>
      </c>
      <c r="GU21" s="333">
        <v>1.8748774880411911</v>
      </c>
      <c r="GV21" s="333">
        <v>1.9128815289582128</v>
      </c>
      <c r="GW21" s="333">
        <v>1.5953695239571248</v>
      </c>
      <c r="GX21" s="333">
        <v>1.6685583842174876</v>
      </c>
      <c r="GY21" s="333">
        <v>1.9227563387954212</v>
      </c>
      <c r="GZ21" s="333">
        <v>1.4071104371688172</v>
      </c>
      <c r="HA21" s="333">
        <v>1.7268859452001895</v>
      </c>
      <c r="HB21" s="333">
        <v>2.3902516580978004</v>
      </c>
      <c r="HC21" s="333">
        <v>2.3742794904677904</v>
      </c>
      <c r="HD21" s="333">
        <v>1.9504360155299592</v>
      </c>
      <c r="HE21" s="333">
        <v>1.1753351734794752</v>
      </c>
      <c r="HF21" s="333">
        <v>1.4992327696643799</v>
      </c>
      <c r="HG21" s="333">
        <v>1.554056633900186</v>
      </c>
      <c r="HH21" s="333">
        <v>1.8318707413102735</v>
      </c>
      <c r="HI21" s="333">
        <v>1.8484041527147297</v>
      </c>
      <c r="HJ21" s="333">
        <v>2.0428419602342025</v>
      </c>
      <c r="HK21" s="333">
        <v>1.8768648586274828</v>
      </c>
      <c r="HL21" s="333">
        <v>2.0242391820401826</v>
      </c>
      <c r="HM21" s="333">
        <v>1.7456643518692685</v>
      </c>
      <c r="HN21" s="333">
        <v>1.9905591689069031</v>
      </c>
      <c r="HO21" s="333">
        <v>1.9309821097069673</v>
      </c>
      <c r="HP21" s="333">
        <v>2.0927142723050838</v>
      </c>
      <c r="HQ21" s="333">
        <v>2.228246046233334</v>
      </c>
      <c r="HR21" s="333">
        <v>1.6056294995294533</v>
      </c>
      <c r="HS21" s="333">
        <v>1.5127726819395284</v>
      </c>
      <c r="HT21" s="333">
        <v>1.683253701876871</v>
      </c>
      <c r="HU21" s="333">
        <v>1.9649433209843057</v>
      </c>
      <c r="HV21" s="333">
        <v>1.9273977430728984</v>
      </c>
      <c r="HW21" s="333">
        <v>1.8135770444682264</v>
      </c>
      <c r="HX21" s="333">
        <v>1.8022212442326755</v>
      </c>
      <c r="HY21" s="333">
        <v>1.6145348772563066</v>
      </c>
      <c r="HZ21" s="333">
        <v>1.2873437849450375</v>
      </c>
      <c r="IA21" s="333">
        <v>1.4462657076079803</v>
      </c>
      <c r="IB21" s="333">
        <v>1.7526345471120179</v>
      </c>
      <c r="IC21" s="333">
        <v>1.6267679302035765</v>
      </c>
      <c r="ID21" s="333">
        <v>1.8838933001323537</v>
      </c>
      <c r="IE21" s="333">
        <v>1.9888873667373357</v>
      </c>
      <c r="IF21" s="333">
        <v>2.1100946491503234</v>
      </c>
      <c r="IG21" s="333">
        <v>1.9588864731878273</v>
      </c>
      <c r="IH21" s="333">
        <v>1.9532288402218811</v>
      </c>
      <c r="II21" s="333">
        <v>2.1008649182869048</v>
      </c>
      <c r="IJ21" s="333">
        <v>1.2392650928880251</v>
      </c>
      <c r="IK21" s="333">
        <v>1.693417042369618</v>
      </c>
      <c r="IL21" s="333">
        <v>1.3849595762815941</v>
      </c>
      <c r="IM21" s="333">
        <v>1.1843853435484737</v>
      </c>
      <c r="IN21" s="333">
        <v>1.1887914131122816</v>
      </c>
      <c r="IO21" s="333">
        <v>1.2884598351931631</v>
      </c>
      <c r="IP21" s="333">
        <v>1.5724556303514412</v>
      </c>
      <c r="IQ21" s="333">
        <v>1.7156503098600404</v>
      </c>
      <c r="IR21" s="333">
        <v>1.6709206839161923</v>
      </c>
      <c r="IS21" s="333">
        <v>1.3314840752242783</v>
      </c>
      <c r="IT21" s="333">
        <v>1.299428159920847</v>
      </c>
      <c r="IU21" s="333">
        <v>1.3787343747783507</v>
      </c>
      <c r="IV21" s="333">
        <v>1.4154623681123704</v>
      </c>
      <c r="IW21" s="333">
        <v>1.0960028673763964</v>
      </c>
      <c r="IX21" s="333">
        <v>0.91423353289597675</v>
      </c>
      <c r="IY21" s="333">
        <v>1.0334108827450077</v>
      </c>
      <c r="IZ21" s="333">
        <v>1.0590132337455509</v>
      </c>
      <c r="JA21" s="333">
        <v>1.1384792461565769</v>
      </c>
      <c r="JB21" s="333">
        <v>1.0582774177947414</v>
      </c>
      <c r="JC21" s="333">
        <v>1.3803990571771738</v>
      </c>
      <c r="JD21" s="333">
        <v>1.0878013339330099</v>
      </c>
      <c r="JE21" s="333">
        <v>0.92297458861688497</v>
      </c>
      <c r="JF21" s="333">
        <v>1.0232060415475415</v>
      </c>
      <c r="JG21" s="333">
        <v>1.424078963735828</v>
      </c>
      <c r="JH21" s="333">
        <v>1.0227292360776643</v>
      </c>
      <c r="JI21" s="333">
        <v>1.0363662758779713</v>
      </c>
      <c r="JJ21" s="333">
        <v>0.89144440701399053</v>
      </c>
      <c r="JK21" s="333">
        <v>0.89717966035728003</v>
      </c>
      <c r="JL21" s="333">
        <v>0.92627015252534639</v>
      </c>
      <c r="JM21" s="333">
        <v>1.1024664900746763</v>
      </c>
      <c r="JN21" s="333">
        <v>1.1879436645900587</v>
      </c>
      <c r="JO21" s="333">
        <v>1.3200250833000315</v>
      </c>
      <c r="JP21" s="333">
        <v>1.0007179714447008</v>
      </c>
      <c r="JQ21" s="333">
        <v>1.0255612236047402</v>
      </c>
      <c r="JR21" s="333">
        <v>1.0385702573563278</v>
      </c>
      <c r="JS21" s="333">
        <v>1.0253601613439205</v>
      </c>
      <c r="JT21" s="333">
        <v>1.130227681631498</v>
      </c>
      <c r="JU21" s="333">
        <v>1.2934206738221909</v>
      </c>
      <c r="JV21" s="333">
        <v>0.94158735129558413</v>
      </c>
      <c r="JW21" s="333">
        <v>0.99904233665806497</v>
      </c>
      <c r="JX21" s="333">
        <v>1.3388237823265048</v>
      </c>
      <c r="JY21" s="333">
        <v>0.89501584738872386</v>
      </c>
      <c r="JZ21" s="333">
        <v>0.95459537553354146</v>
      </c>
      <c r="KA21" s="333">
        <v>0.90875582229409779</v>
      </c>
      <c r="KB21" s="333">
        <v>0.93321697511933932</v>
      </c>
      <c r="KC21" s="333">
        <v>0.91523645837625789</v>
      </c>
      <c r="KD21" s="333">
        <v>0.88161645602709648</v>
      </c>
      <c r="KE21" s="333">
        <v>1.0090981567840951</v>
      </c>
      <c r="KF21" s="333">
        <v>1.0159810072714961</v>
      </c>
      <c r="KG21" s="333">
        <v>1.1600258073489031</v>
      </c>
      <c r="KH21" s="333">
        <v>0.88287447920261009</v>
      </c>
      <c r="KI21" s="333">
        <v>1.0395567484452002</v>
      </c>
      <c r="KJ21" s="333">
        <v>1.0027321512280849</v>
      </c>
      <c r="KK21" s="333">
        <v>0.89697882941720719</v>
      </c>
      <c r="KL21" s="333">
        <v>1.0551583683232992</v>
      </c>
      <c r="KM21" s="333">
        <v>1.0285752302100375</v>
      </c>
      <c r="KN21" s="333">
        <v>1.0110132802059664</v>
      </c>
      <c r="KO21" s="333">
        <v>0.85518193717314095</v>
      </c>
      <c r="KP21" s="333">
        <v>1.1348103086337691</v>
      </c>
      <c r="KQ21" s="333">
        <v>0.88978237097937019</v>
      </c>
      <c r="KR21" s="333">
        <v>1.0016652142435072</v>
      </c>
      <c r="KS21" s="333">
        <v>0.76884308247287103</v>
      </c>
      <c r="KT21" s="333">
        <v>0.93692678302444621</v>
      </c>
      <c r="KU21" s="333">
        <v>0.9375577358690157</v>
      </c>
      <c r="KV21" s="333">
        <v>0.94889506693601611</v>
      </c>
      <c r="KW21" s="333">
        <v>1.1089829633506776</v>
      </c>
      <c r="KX21" s="333">
        <v>0.96062742551778779</v>
      </c>
      <c r="KY21" s="333">
        <v>1.0430394425044907</v>
      </c>
      <c r="KZ21" s="333">
        <v>0.95979579681540639</v>
      </c>
      <c r="LA21" s="333">
        <v>0.90185591378356389</v>
      </c>
      <c r="LB21" s="333">
        <v>1.033274501870914</v>
      </c>
      <c r="LC21" s="333">
        <v>1.1174063800547149</v>
      </c>
      <c r="LD21" s="333">
        <v>1.2476195440681133</v>
      </c>
      <c r="LE21" s="333">
        <v>1.3974300733253155</v>
      </c>
      <c r="LF21" s="333">
        <v>1.2429687182569831</v>
      </c>
      <c r="LG21" s="333">
        <v>1.2514623888081311</v>
      </c>
      <c r="LH21" s="333">
        <v>1.3799567193890869</v>
      </c>
      <c r="LI21" s="333">
        <v>1.9957775127533224</v>
      </c>
      <c r="LJ21" s="333">
        <v>1.8413464291401671</v>
      </c>
      <c r="LK21" s="333">
        <v>1.7577646711669073</v>
      </c>
      <c r="LL21" s="333">
        <v>1.2954293839094528</v>
      </c>
      <c r="LM21" s="333">
        <v>2.0928448372115369</v>
      </c>
      <c r="LN21" s="333">
        <v>2.4051524296962912</v>
      </c>
      <c r="LO21" s="333">
        <v>1.8953662255070296</v>
      </c>
      <c r="LP21" s="333">
        <v>1.6987280217672165</v>
      </c>
      <c r="LQ21" s="333">
        <v>2.0937390759306775</v>
      </c>
      <c r="LR21" s="333">
        <v>2.1622291516818879</v>
      </c>
      <c r="LS21" s="333">
        <v>1.8133884230823407</v>
      </c>
      <c r="LT21" s="333">
        <v>1.6869827508202988</v>
      </c>
      <c r="LU21" s="333">
        <v>1.8792948866907504</v>
      </c>
      <c r="LV21" s="333">
        <v>1.684486039162433</v>
      </c>
      <c r="LW21" s="333">
        <v>1.7037681972387075</v>
      </c>
      <c r="LX21" s="333">
        <v>1.7994424524922339</v>
      </c>
      <c r="LY21" s="333">
        <v>1.8311088647173863</v>
      </c>
      <c r="LZ21" s="333">
        <v>1.472096035086194</v>
      </c>
      <c r="MA21" s="333">
        <v>1.4587155439961588</v>
      </c>
      <c r="MB21" s="333">
        <v>1.4911669522700195</v>
      </c>
      <c r="MC21" s="333">
        <v>1.5720461248035316</v>
      </c>
      <c r="MD21" s="333">
        <v>1.9673554249388003</v>
      </c>
      <c r="ME21" s="333">
        <v>2.105486579666938</v>
      </c>
      <c r="MF21" s="333">
        <v>2.4253434662221434</v>
      </c>
      <c r="MG21" s="333">
        <v>2.2505486506283323</v>
      </c>
      <c r="MH21" s="333">
        <v>2.6686356478946598</v>
      </c>
      <c r="MI21" s="333">
        <v>2.1001540422889873</v>
      </c>
      <c r="MJ21" s="333">
        <v>2.1263698390152204</v>
      </c>
      <c r="MK21" s="333">
        <v>1.9359699164327528</v>
      </c>
      <c r="ML21" s="333">
        <v>2.2713491563780086</v>
      </c>
      <c r="MM21" s="333">
        <v>2.3676342155621568</v>
      </c>
      <c r="MN21" s="333">
        <v>1.70308072832341</v>
      </c>
      <c r="MO21" s="333">
        <v>1.5016745266130771</v>
      </c>
      <c r="MP21" s="333">
        <v>2.506206234675834</v>
      </c>
      <c r="MQ21" s="333">
        <v>2.6451278904166529</v>
      </c>
      <c r="MR21" s="333">
        <v>1.866503278225778</v>
      </c>
      <c r="MS21" s="333">
        <v>1.4037015387809144</v>
      </c>
      <c r="MT21" s="333">
        <v>2.0020886376883849</v>
      </c>
      <c r="MU21" s="333">
        <v>2.4100667215559124</v>
      </c>
      <c r="MV21" s="333">
        <v>2.616117679948081</v>
      </c>
      <c r="MW21" s="333">
        <v>2.5968140512286895</v>
      </c>
      <c r="MX21" s="333">
        <v>3.1551686559491787</v>
      </c>
      <c r="MY21" s="333">
        <v>2.7640825791145822</v>
      </c>
      <c r="MZ21" s="333">
        <v>2.5140188069983238</v>
      </c>
      <c r="NA21" s="333">
        <v>2.1124599220674631</v>
      </c>
      <c r="NB21" s="333">
        <v>1.9077627089004296</v>
      </c>
      <c r="NC21" s="333">
        <v>1.9137669827687636</v>
      </c>
      <c r="ND21" s="333">
        <v>1.8422992719286528</v>
      </c>
      <c r="NE21" s="333">
        <v>2.1031247898056242</v>
      </c>
      <c r="NF21" s="333">
        <v>1.8488690631495788</v>
      </c>
      <c r="NG21" s="333">
        <v>1.9611709543777196</v>
      </c>
      <c r="NH21" s="333">
        <v>2.115099177344709</v>
      </c>
      <c r="NI21" s="333">
        <v>2.1878752507488466</v>
      </c>
      <c r="NJ21" s="333">
        <v>2.0528756223948625</v>
      </c>
    </row>
    <row r="22" spans="4:374" x14ac:dyDescent="0.25">
      <c r="I22" s="322" t="s">
        <v>198</v>
      </c>
      <c r="J22" s="333">
        <v>1.6451174947088549</v>
      </c>
      <c r="K22" s="333">
        <v>2.1423074072805517</v>
      </c>
      <c r="L22" s="333">
        <v>1.8496359232812849</v>
      </c>
      <c r="M22" s="333">
        <v>1.7734242348750155</v>
      </c>
      <c r="N22" s="333">
        <v>1.7189616511568604</v>
      </c>
      <c r="O22" s="333">
        <v>2.0847046805352214</v>
      </c>
      <c r="P22" s="333">
        <v>2.5784676554594488</v>
      </c>
      <c r="Q22" s="333">
        <v>1.757495722417926</v>
      </c>
      <c r="R22" s="333">
        <v>1.8573196499800011</v>
      </c>
      <c r="S22" s="333">
        <v>2.5921862224842265</v>
      </c>
      <c r="T22" s="333">
        <v>2.5726371530806684</v>
      </c>
      <c r="U22" s="333">
        <v>2.475081769371791</v>
      </c>
      <c r="V22" s="333">
        <v>2.6072254607712662</v>
      </c>
      <c r="W22" s="333">
        <v>2.5247096781141329</v>
      </c>
      <c r="X22" s="333">
        <v>2.344417670142084</v>
      </c>
      <c r="Y22" s="333">
        <v>2.2350479202590976</v>
      </c>
      <c r="Z22" s="333">
        <v>2.4814494697825542</v>
      </c>
      <c r="AA22" s="333">
        <v>2.2227306048487394</v>
      </c>
      <c r="AB22" s="333">
        <v>2.1159502529192262</v>
      </c>
      <c r="AC22" s="333">
        <v>2.624842407079981</v>
      </c>
      <c r="AD22" s="333">
        <v>4.0510929566742098</v>
      </c>
      <c r="AE22" s="333">
        <v>2.8038267087084057</v>
      </c>
      <c r="AF22" s="333">
        <v>2.1183184128442996</v>
      </c>
      <c r="AG22" s="333">
        <v>1.6352365139911147</v>
      </c>
      <c r="AH22" s="333">
        <v>2.1866473024375295</v>
      </c>
      <c r="AI22" s="333">
        <v>2.0943031197558524</v>
      </c>
      <c r="AJ22" s="333">
        <v>1.8964832545278976</v>
      </c>
      <c r="AK22" s="333">
        <v>2.6509303188126596</v>
      </c>
      <c r="AL22" s="333">
        <v>2.1729723386881026</v>
      </c>
      <c r="AM22" s="333">
        <v>3.1651398401035</v>
      </c>
      <c r="AN22" s="333">
        <v>3.674186520680756</v>
      </c>
      <c r="AO22" s="333">
        <v>3.5447272639760801</v>
      </c>
      <c r="AP22" s="333">
        <v>2.8174167183031318</v>
      </c>
      <c r="AQ22" s="333">
        <v>2.2520678931557234</v>
      </c>
      <c r="AR22" s="333">
        <v>1.7852901467307349</v>
      </c>
      <c r="AS22" s="333">
        <v>1.7311135074445756</v>
      </c>
      <c r="AT22" s="333">
        <v>2.1005125177570432</v>
      </c>
      <c r="AU22" s="333">
        <v>2.0619292865452015</v>
      </c>
      <c r="AV22" s="333">
        <v>1.9873140219807717</v>
      </c>
      <c r="AW22" s="333">
        <v>2.5136067272949179</v>
      </c>
      <c r="AX22" s="333">
        <v>2.5990211324282404</v>
      </c>
      <c r="AY22" s="333">
        <v>2.4296421843323599</v>
      </c>
      <c r="AZ22" s="333">
        <v>3.0906098852621344</v>
      </c>
      <c r="BA22" s="333">
        <v>2.3812773169767345</v>
      </c>
      <c r="BB22" s="333">
        <v>2.0623125004673848</v>
      </c>
      <c r="BC22" s="333">
        <v>1.7822342179373476</v>
      </c>
      <c r="BD22" s="333">
        <v>1.9146562949295201</v>
      </c>
      <c r="BE22" s="333">
        <v>2.4156800994558982</v>
      </c>
      <c r="BF22" s="333">
        <v>2.2957005121440943</v>
      </c>
      <c r="BG22" s="333">
        <v>2.6588424738979151</v>
      </c>
      <c r="BH22" s="333">
        <v>2.9672553090084026</v>
      </c>
      <c r="BI22" s="333">
        <v>1.6589271883328749</v>
      </c>
      <c r="BJ22" s="333">
        <v>2.1143861501001999</v>
      </c>
      <c r="BK22" s="333">
        <v>2.252187059207484</v>
      </c>
      <c r="BL22" s="333">
        <v>2.0264276315552596</v>
      </c>
      <c r="BM22" s="333">
        <v>2.5181539762560088</v>
      </c>
      <c r="BN22" s="333">
        <v>2.9833957892220098</v>
      </c>
      <c r="BO22" s="333">
        <v>3.000072717937015</v>
      </c>
      <c r="BP22" s="333">
        <v>2.7289377654521805</v>
      </c>
      <c r="BQ22" s="333">
        <v>2.7470807043117302</v>
      </c>
      <c r="BR22" s="333">
        <v>2.4973420660810439</v>
      </c>
      <c r="BS22" s="333">
        <v>2.1400472402495296</v>
      </c>
      <c r="BT22" s="333">
        <v>2.5506549257351017</v>
      </c>
      <c r="BU22" s="333">
        <v>2.8915940015520798</v>
      </c>
      <c r="BV22" s="333">
        <v>3.3221304701274774</v>
      </c>
      <c r="BW22" s="333">
        <v>2.8638713820731287</v>
      </c>
      <c r="BX22" s="333">
        <v>2.4609694014202361</v>
      </c>
      <c r="BY22" s="333">
        <v>1.9796680454222315</v>
      </c>
      <c r="BZ22" s="333">
        <v>2.1340478831295724</v>
      </c>
      <c r="CA22" s="333">
        <v>1.5460284223076377</v>
      </c>
      <c r="CB22" s="333">
        <v>1.8597211550089003</v>
      </c>
      <c r="CC22" s="333">
        <v>2.0546404347564278</v>
      </c>
      <c r="CD22" s="333">
        <v>1.4146926364088011</v>
      </c>
      <c r="CE22" s="333">
        <v>1.375683897789068</v>
      </c>
      <c r="CF22" s="333">
        <v>1.494618339982857</v>
      </c>
      <c r="CG22" s="333">
        <v>1.7133687281549639</v>
      </c>
      <c r="CH22" s="333">
        <v>1.7782180644431238</v>
      </c>
      <c r="CI22" s="333">
        <v>1.6326333870148004</v>
      </c>
      <c r="CJ22" s="333">
        <v>1.5011622361628636</v>
      </c>
      <c r="CK22" s="333">
        <v>1.8766584225943037</v>
      </c>
      <c r="CL22" s="333">
        <v>1.8486596307471472</v>
      </c>
      <c r="CM22" s="333">
        <v>1.6725668564669238</v>
      </c>
      <c r="CN22" s="333">
        <v>1.6842098189314081</v>
      </c>
      <c r="CO22" s="333">
        <v>1.6067572530753671</v>
      </c>
      <c r="CP22" s="333">
        <v>1.7066027502528305</v>
      </c>
      <c r="CQ22" s="333">
        <v>1.7017089596967951</v>
      </c>
      <c r="CR22" s="333">
        <v>1.3357303318245217</v>
      </c>
      <c r="CS22" s="333">
        <v>1.345455721262641</v>
      </c>
      <c r="CT22" s="333">
        <v>1.2277360043727492</v>
      </c>
      <c r="CU22" s="333">
        <v>1.6290758874348774</v>
      </c>
      <c r="CV22" s="333">
        <v>1.4597068208055188</v>
      </c>
      <c r="CW22" s="333">
        <v>1.5719043166353253</v>
      </c>
      <c r="CX22" s="333">
        <v>1.1014487685097176</v>
      </c>
      <c r="CY22" s="333">
        <v>1.1533379553489873</v>
      </c>
      <c r="CZ22" s="333">
        <v>1.9911075309489847</v>
      </c>
      <c r="DA22" s="333">
        <v>1.126737110862706</v>
      </c>
      <c r="DB22" s="333">
        <v>1.1110720547557436</v>
      </c>
      <c r="DC22" s="333">
        <v>0.96160713562506639</v>
      </c>
      <c r="DD22" s="333">
        <v>1.5549248472095527</v>
      </c>
      <c r="DE22" s="333">
        <v>1.0443078054833563</v>
      </c>
      <c r="DF22" s="333">
        <v>1.5559123936766444</v>
      </c>
      <c r="DG22" s="333">
        <v>1.2136883512832128</v>
      </c>
      <c r="DH22" s="333">
        <v>1.067381219761951</v>
      </c>
      <c r="DI22" s="333">
        <v>1.0610694897261017</v>
      </c>
      <c r="DJ22" s="333">
        <v>1.4474229705220869</v>
      </c>
      <c r="DK22" s="333">
        <v>1.1238677555485583</v>
      </c>
      <c r="DL22" s="333">
        <v>1.0668287960039418</v>
      </c>
      <c r="DM22" s="333">
        <v>1.1852228291743812</v>
      </c>
      <c r="DN22" s="333">
        <v>0.95986158644386732</v>
      </c>
      <c r="DO22" s="333">
        <v>1.2121290080869964</v>
      </c>
      <c r="DP22" s="333">
        <v>0.96562143259118371</v>
      </c>
      <c r="DQ22" s="333">
        <v>1.1511979996437161</v>
      </c>
      <c r="DR22" s="333">
        <v>1.0626551682237824</v>
      </c>
      <c r="DS22" s="333">
        <v>0.91675034882609363</v>
      </c>
      <c r="DT22" s="333">
        <v>1.0439601000209944</v>
      </c>
      <c r="DU22" s="333">
        <v>1.2500144695453641</v>
      </c>
      <c r="DV22" s="333">
        <v>1.2362576710964022</v>
      </c>
      <c r="DW22" s="333">
        <v>1.4438145504808348</v>
      </c>
      <c r="DX22" s="333">
        <v>1.3172071362542896</v>
      </c>
      <c r="DY22" s="333">
        <v>1.2159169285323319</v>
      </c>
      <c r="DZ22" s="333">
        <v>1.2793400086820521</v>
      </c>
      <c r="EA22" s="333">
        <v>0.84204019384710116</v>
      </c>
      <c r="EB22" s="333">
        <v>1.2091939103822649</v>
      </c>
      <c r="EC22" s="333">
        <v>0.98034527629315027</v>
      </c>
      <c r="ED22" s="333">
        <v>1.4454637646510471</v>
      </c>
      <c r="EE22" s="333">
        <v>0.90369807245586709</v>
      </c>
      <c r="EF22" s="333">
        <v>0.86048218632247153</v>
      </c>
      <c r="EG22" s="333">
        <v>0.79397462112580253</v>
      </c>
      <c r="EH22" s="333">
        <v>0.90191366626537217</v>
      </c>
      <c r="EI22" s="333">
        <v>0.94210335430564562</v>
      </c>
      <c r="EJ22" s="333">
        <v>1.0178601136451377</v>
      </c>
      <c r="EK22" s="333">
        <v>1.2851630488462515</v>
      </c>
      <c r="EL22" s="333">
        <v>1.4709522767697905</v>
      </c>
      <c r="EM22" s="333">
        <v>1.2281673015170336</v>
      </c>
      <c r="EN22" s="333">
        <v>0.94860478926241909</v>
      </c>
      <c r="EO22" s="333">
        <v>1.0183798034674525</v>
      </c>
      <c r="EP22" s="333">
        <v>0.85948287319977301</v>
      </c>
      <c r="EQ22" s="333">
        <v>1.0391787163141797</v>
      </c>
      <c r="ER22" s="333">
        <v>0.96257734819930485</v>
      </c>
      <c r="ES22" s="333">
        <v>1.0314919252715891</v>
      </c>
      <c r="ET22" s="333">
        <v>0.93775562823386494</v>
      </c>
      <c r="EU22" s="333">
        <v>0.84520517259613936</v>
      </c>
      <c r="EV22" s="333">
        <v>0.94871399925353361</v>
      </c>
      <c r="EW22" s="333">
        <v>1.1418105732204729</v>
      </c>
      <c r="EX22" s="333">
        <v>1.1828702245284559</v>
      </c>
      <c r="EY22" s="333">
        <v>1.4030955434891019</v>
      </c>
      <c r="EZ22" s="333">
        <v>1.4547144500763973</v>
      </c>
      <c r="FA22" s="333">
        <v>0.94626028583562383</v>
      </c>
      <c r="FB22" s="333">
        <v>1.0878878871974687</v>
      </c>
      <c r="FC22" s="333">
        <v>0.9338623446844232</v>
      </c>
      <c r="FD22" s="333">
        <v>1.1635287009199484</v>
      </c>
      <c r="FE22" s="333">
        <v>1.1331929565530199</v>
      </c>
      <c r="FF22" s="333">
        <v>1.2331680140799521</v>
      </c>
      <c r="FG22" s="333">
        <v>1.0483478154576369</v>
      </c>
      <c r="FH22" s="333">
        <v>0.98709805190361355</v>
      </c>
      <c r="FI22" s="333">
        <v>0.99278385297153293</v>
      </c>
      <c r="FJ22" s="333">
        <v>1.286435833390458</v>
      </c>
      <c r="FK22" s="333">
        <v>1.1591243390213819</v>
      </c>
      <c r="FL22" s="333">
        <v>1.2222787448013088</v>
      </c>
      <c r="FM22" s="333">
        <v>1.1145194649361865</v>
      </c>
      <c r="FN22" s="333">
        <v>0.98333136776934238</v>
      </c>
      <c r="FO22" s="333">
        <v>1.1205910401520487</v>
      </c>
      <c r="FP22" s="333">
        <v>1.0428582189220237</v>
      </c>
      <c r="FQ22" s="333">
        <v>0.9371907489704312</v>
      </c>
      <c r="FR22" s="333">
        <v>1.0320383783849387</v>
      </c>
      <c r="FS22" s="333">
        <v>1.1705779562209357</v>
      </c>
      <c r="FT22" s="333">
        <v>1.0591042777630173</v>
      </c>
      <c r="FU22" s="333">
        <v>1.2693735872411935</v>
      </c>
      <c r="FV22" s="333">
        <v>1.0303533372358451</v>
      </c>
      <c r="FW22" s="333">
        <v>1.0274777532221691</v>
      </c>
      <c r="FX22" s="333">
        <v>1.2033760160759261</v>
      </c>
      <c r="FY22" s="333">
        <v>1.1256173630876991</v>
      </c>
      <c r="FZ22" s="333">
        <v>1.4186257611003543</v>
      </c>
      <c r="GA22" s="333">
        <v>1.5547951834782436</v>
      </c>
      <c r="GB22" s="333">
        <v>1.3360979339914796</v>
      </c>
      <c r="GC22" s="333">
        <v>1.3389100089875916</v>
      </c>
      <c r="GD22" s="333">
        <v>1.6799216253789671</v>
      </c>
      <c r="GE22" s="333">
        <v>1.6617268959053788</v>
      </c>
      <c r="GF22" s="333">
        <v>2.0041707158747037</v>
      </c>
      <c r="GG22" s="333">
        <v>1.9082942013525244</v>
      </c>
      <c r="GH22" s="333">
        <v>1.6021952881910639</v>
      </c>
      <c r="GI22" s="333">
        <v>1.7434933737907941</v>
      </c>
      <c r="GJ22" s="333">
        <v>1.6576045794337946</v>
      </c>
      <c r="GK22" s="333">
        <v>1.7465044770258009</v>
      </c>
      <c r="GL22" s="333">
        <v>2.0890470507655006</v>
      </c>
      <c r="GM22" s="333">
        <v>1.8386902653627544</v>
      </c>
      <c r="GN22" s="333">
        <v>1.9665709026477736</v>
      </c>
      <c r="GO22" s="333">
        <v>1.7847019290580901</v>
      </c>
      <c r="GP22" s="333">
        <v>1.377885288882835</v>
      </c>
      <c r="GQ22" s="333">
        <v>1.7176465602810724</v>
      </c>
      <c r="GR22" s="333">
        <v>1.9015814517592065</v>
      </c>
      <c r="GS22" s="333">
        <v>1.6786623242509306</v>
      </c>
      <c r="GT22" s="333">
        <v>1.9977721735040099</v>
      </c>
      <c r="GU22" s="333">
        <v>1.8859273339056963</v>
      </c>
      <c r="GV22" s="333">
        <v>1.9191256245595996</v>
      </c>
      <c r="GW22" s="333">
        <v>1.5832391345474215</v>
      </c>
      <c r="GX22" s="333">
        <v>1.734992762851711</v>
      </c>
      <c r="GY22" s="333">
        <v>1.8661840524459901</v>
      </c>
      <c r="GZ22" s="333">
        <v>1.4041395666300702</v>
      </c>
      <c r="HA22" s="333">
        <v>1.8571073298921403</v>
      </c>
      <c r="HB22" s="333">
        <v>2.3440992010479471</v>
      </c>
      <c r="HC22" s="333">
        <v>2.4032140822900527</v>
      </c>
      <c r="HD22" s="333">
        <v>1.9176310631044204</v>
      </c>
      <c r="HE22" s="333">
        <v>1.2887292685799727</v>
      </c>
      <c r="HF22" s="333">
        <v>1.6181074512143487</v>
      </c>
      <c r="HG22" s="333">
        <v>1.7164903384697612</v>
      </c>
      <c r="HH22" s="333">
        <v>1.8051808655318975</v>
      </c>
      <c r="HI22" s="333">
        <v>1.8264614265288024</v>
      </c>
      <c r="HJ22" s="333">
        <v>2.0062632482678997</v>
      </c>
      <c r="HK22" s="333">
        <v>1.9504496321235565</v>
      </c>
      <c r="HL22" s="333">
        <v>2.0075743983822902</v>
      </c>
      <c r="HM22" s="333">
        <v>1.775623454535159</v>
      </c>
      <c r="HN22" s="333">
        <v>2.0407175252652534</v>
      </c>
      <c r="HO22" s="333">
        <v>1.9517315165392124</v>
      </c>
      <c r="HP22" s="333">
        <v>2.027364700039072</v>
      </c>
      <c r="HQ22" s="333">
        <v>2.1722575364988597</v>
      </c>
      <c r="HR22" s="333">
        <v>1.6832787871710588</v>
      </c>
      <c r="HS22" s="333">
        <v>1.6426731612008811</v>
      </c>
      <c r="HT22" s="333">
        <v>1.7361500875733125</v>
      </c>
      <c r="HU22" s="333">
        <v>1.9239438079447204</v>
      </c>
      <c r="HV22" s="333">
        <v>1.9655699877177659</v>
      </c>
      <c r="HW22" s="333">
        <v>1.9332633457488235</v>
      </c>
      <c r="HX22" s="333">
        <v>1.733134794202158</v>
      </c>
      <c r="HY22" s="333">
        <v>1.713736002233202</v>
      </c>
      <c r="HZ22" s="333">
        <v>1.4376271385257178</v>
      </c>
      <c r="IA22" s="333">
        <v>1.5960693998222071</v>
      </c>
      <c r="IB22" s="333">
        <v>1.7543367453163559</v>
      </c>
      <c r="IC22" s="333">
        <v>1.6741959422883701</v>
      </c>
      <c r="ID22" s="333">
        <v>1.9058116886767704</v>
      </c>
      <c r="IE22" s="333">
        <v>2.0711062165631842</v>
      </c>
      <c r="IF22" s="333">
        <v>2.0585109442951941</v>
      </c>
      <c r="IG22" s="333">
        <v>1.8904657963835112</v>
      </c>
      <c r="IH22" s="333">
        <v>1.9339578518774552</v>
      </c>
      <c r="II22" s="333">
        <v>2.0078514201600099</v>
      </c>
      <c r="IJ22" s="333">
        <v>1.4623835076117535</v>
      </c>
      <c r="IK22" s="333">
        <v>1.5778028507259403</v>
      </c>
      <c r="IL22" s="333">
        <v>1.4456101634935827</v>
      </c>
      <c r="IM22" s="333">
        <v>1.2449599424294937</v>
      </c>
      <c r="IN22" s="333">
        <v>1.166003986295632</v>
      </c>
      <c r="IO22" s="333">
        <v>1.380951700088751</v>
      </c>
      <c r="IP22" s="333">
        <v>1.440406662418908</v>
      </c>
      <c r="IQ22" s="333">
        <v>1.6574210918627263</v>
      </c>
      <c r="IR22" s="333">
        <v>1.6607926973729803</v>
      </c>
      <c r="IS22" s="333">
        <v>1.3796304127039296</v>
      </c>
      <c r="IT22" s="333">
        <v>1.207617551590741</v>
      </c>
      <c r="IU22" s="333">
        <v>1.4075962374547959</v>
      </c>
      <c r="IV22" s="333">
        <v>1.5126873238440957</v>
      </c>
      <c r="IW22" s="333">
        <v>1.0869791523315742</v>
      </c>
      <c r="IX22" s="333">
        <v>1.0715594782067739</v>
      </c>
      <c r="IY22" s="333">
        <v>0.95880550481262372</v>
      </c>
      <c r="IZ22" s="333">
        <v>1.0918292160696594</v>
      </c>
      <c r="JA22" s="333">
        <v>1.2701774935407304</v>
      </c>
      <c r="JB22" s="333">
        <v>1.1373075543047781</v>
      </c>
      <c r="JC22" s="333">
        <v>1.5025717757758021</v>
      </c>
      <c r="JD22" s="333">
        <v>1.0742320949036721</v>
      </c>
      <c r="JE22" s="333">
        <v>0.97044302044157282</v>
      </c>
      <c r="JF22" s="333">
        <v>1.040338499528592</v>
      </c>
      <c r="JG22" s="333">
        <v>1.4092040479450276</v>
      </c>
      <c r="JH22" s="333">
        <v>1.0512641882399485</v>
      </c>
      <c r="JI22" s="333">
        <v>1.0515560147012799</v>
      </c>
      <c r="JJ22" s="333">
        <v>0.94001062701155547</v>
      </c>
      <c r="JK22" s="333">
        <v>0.87825843481483101</v>
      </c>
      <c r="JL22" s="333">
        <v>0.8690902241613262</v>
      </c>
      <c r="JM22" s="333">
        <v>1.1137693169445995</v>
      </c>
      <c r="JN22" s="333">
        <v>1.2212996972952657</v>
      </c>
      <c r="JO22" s="333">
        <v>1.3314730552369998</v>
      </c>
      <c r="JP22" s="333">
        <v>1.1124910275600477</v>
      </c>
      <c r="JQ22" s="333">
        <v>1.0036973421323181</v>
      </c>
      <c r="JR22" s="333">
        <v>1.0802512329394125</v>
      </c>
      <c r="JS22" s="333">
        <v>1.0161969469917664</v>
      </c>
      <c r="JT22" s="333">
        <v>1.1456181042716249</v>
      </c>
      <c r="JU22" s="333">
        <v>1.2438250833579805</v>
      </c>
      <c r="JV22" s="333">
        <v>0.97434117492209771</v>
      </c>
      <c r="JW22" s="333">
        <v>1.0843929195214268</v>
      </c>
      <c r="JX22" s="333">
        <v>1.4169459559601283</v>
      </c>
      <c r="JY22" s="333">
        <v>0.99815499872984514</v>
      </c>
      <c r="JZ22" s="333">
        <v>1.0366604616003616</v>
      </c>
      <c r="KA22" s="333">
        <v>1.0388849125678099</v>
      </c>
      <c r="KB22" s="333">
        <v>0.99313968892203996</v>
      </c>
      <c r="KC22" s="333">
        <v>1.0769324857083282</v>
      </c>
      <c r="KD22" s="333">
        <v>0.99449945612508417</v>
      </c>
      <c r="KE22" s="333">
        <v>1.0737404035342775</v>
      </c>
      <c r="KF22" s="333">
        <v>1.1969640541594</v>
      </c>
      <c r="KG22" s="333">
        <v>1.2175902623844328</v>
      </c>
      <c r="KH22" s="333">
        <v>1.0073262622854149</v>
      </c>
      <c r="KI22" s="333">
        <v>1.1422797344350248</v>
      </c>
      <c r="KJ22" s="333">
        <v>1.0924903794494514</v>
      </c>
      <c r="KK22" s="333">
        <v>1.0537831644278788</v>
      </c>
      <c r="KL22" s="333">
        <v>1.0953293333306429</v>
      </c>
      <c r="KM22" s="333">
        <v>1.1466257103329991</v>
      </c>
      <c r="KN22" s="333">
        <v>1.1130189798608963</v>
      </c>
      <c r="KO22" s="333">
        <v>0.98943154939762523</v>
      </c>
      <c r="KP22" s="333">
        <v>1.2713384884876155</v>
      </c>
      <c r="KQ22" s="333">
        <v>0.95040306499885185</v>
      </c>
      <c r="KR22" s="333">
        <v>1.1579339193554379</v>
      </c>
      <c r="KS22" s="333">
        <v>0.97721986933867844</v>
      </c>
      <c r="KT22" s="333">
        <v>0.9180481947169139</v>
      </c>
      <c r="KU22" s="333">
        <v>1.0288314574464439</v>
      </c>
      <c r="KV22" s="333">
        <v>1.0569190646908702</v>
      </c>
      <c r="KW22" s="333">
        <v>1.0828970155962132</v>
      </c>
      <c r="KX22" s="333">
        <v>1.0610959123907304</v>
      </c>
      <c r="KY22" s="333">
        <v>1.0771056755267736</v>
      </c>
      <c r="KZ22" s="333">
        <v>1.0436730676360488</v>
      </c>
      <c r="LA22" s="333">
        <v>0.91419497042953024</v>
      </c>
      <c r="LB22" s="333">
        <v>1.0517231017639848</v>
      </c>
      <c r="LC22" s="333">
        <v>1.3289561761286421</v>
      </c>
      <c r="LD22" s="333">
        <v>1.3073585649527235</v>
      </c>
      <c r="LE22" s="333">
        <v>1.6188537069641036</v>
      </c>
      <c r="LF22" s="333">
        <v>1.3133834577164576</v>
      </c>
      <c r="LG22" s="333">
        <v>1.3807937634281444</v>
      </c>
      <c r="LH22" s="333">
        <v>1.3391810197013261</v>
      </c>
      <c r="LI22" s="333">
        <v>2.0287982765145998</v>
      </c>
      <c r="LJ22" s="333">
        <v>1.8916632109569913</v>
      </c>
      <c r="LK22" s="333">
        <v>1.7840006396348795</v>
      </c>
      <c r="LL22" s="333">
        <v>1.2235337119411422</v>
      </c>
      <c r="LM22" s="333">
        <v>2.2059975283220368</v>
      </c>
      <c r="LN22" s="333">
        <v>2.5887581750896875</v>
      </c>
      <c r="LO22" s="333">
        <v>1.9318731700123599</v>
      </c>
      <c r="LP22" s="333">
        <v>1.6653378696635723</v>
      </c>
      <c r="LQ22" s="333">
        <v>2.2281242843570901</v>
      </c>
      <c r="LR22" s="333">
        <v>2.1146236501698912</v>
      </c>
      <c r="LS22" s="333">
        <v>1.7685635087530267</v>
      </c>
      <c r="LT22" s="333">
        <v>1.6800747336025941</v>
      </c>
      <c r="LU22" s="333">
        <v>1.9029800063353275</v>
      </c>
      <c r="LV22" s="333">
        <v>1.6085117477880235</v>
      </c>
      <c r="LW22" s="333">
        <v>1.6607076070792588</v>
      </c>
      <c r="LX22" s="333">
        <v>1.8917201282871172</v>
      </c>
      <c r="LY22" s="333">
        <v>1.9695832096749597</v>
      </c>
      <c r="LZ22" s="333">
        <v>1.5293239202030589</v>
      </c>
      <c r="MA22" s="333">
        <v>1.4787033559333804</v>
      </c>
      <c r="MB22" s="333">
        <v>1.601885015884766</v>
      </c>
      <c r="MC22" s="333">
        <v>1.5922070661766214</v>
      </c>
      <c r="MD22" s="333">
        <v>1.9726504213332825</v>
      </c>
      <c r="ME22" s="333">
        <v>2.2359488447703688</v>
      </c>
      <c r="MF22" s="333">
        <v>2.4946579421658042</v>
      </c>
      <c r="MG22" s="333">
        <v>2.3520315204987545</v>
      </c>
      <c r="MH22" s="333">
        <v>2.5688007408060098</v>
      </c>
      <c r="MI22" s="333">
        <v>2.2030319061150876</v>
      </c>
      <c r="MJ22" s="333">
        <v>2.1653868742642386</v>
      </c>
      <c r="MK22" s="333">
        <v>1.8422996669763807</v>
      </c>
      <c r="ML22" s="333">
        <v>2.4526239798357805</v>
      </c>
      <c r="MM22" s="333">
        <v>2.3069323367155903</v>
      </c>
      <c r="MN22" s="333">
        <v>1.6827331795012173</v>
      </c>
      <c r="MO22" s="333">
        <v>1.5395155637084121</v>
      </c>
      <c r="MP22" s="333">
        <v>2.432119362992609</v>
      </c>
      <c r="MQ22" s="333">
        <v>2.6857719044086465</v>
      </c>
      <c r="MR22" s="333">
        <v>1.8700042401809187</v>
      </c>
      <c r="MS22" s="333">
        <v>1.480391303646057</v>
      </c>
      <c r="MT22" s="333">
        <v>2.0078212807463913</v>
      </c>
      <c r="MU22" s="333">
        <v>2.314363628841638</v>
      </c>
      <c r="MV22" s="333">
        <v>2.5562964050064925</v>
      </c>
      <c r="MW22" s="333">
        <v>2.5408481066264343</v>
      </c>
      <c r="MX22" s="333">
        <v>3.1145689231943225</v>
      </c>
      <c r="MY22" s="333">
        <v>2.9663195150416142</v>
      </c>
      <c r="MZ22" s="333">
        <v>2.6449023416417767</v>
      </c>
      <c r="NA22" s="333">
        <v>2.1785637291470423</v>
      </c>
      <c r="NB22" s="333">
        <v>1.9317593042875607</v>
      </c>
      <c r="NC22" s="333">
        <v>1.9521366985025113</v>
      </c>
      <c r="ND22" s="333">
        <v>1.8800329167521479</v>
      </c>
      <c r="NE22" s="333">
        <v>2.2200662181286694</v>
      </c>
      <c r="NF22" s="333">
        <v>1.8653015749196684</v>
      </c>
      <c r="NG22" s="333">
        <v>1.9048207744963528</v>
      </c>
      <c r="NH22" s="333">
        <v>2.1053999766128695</v>
      </c>
      <c r="NI22" s="333">
        <v>2.2323238768215252</v>
      </c>
      <c r="NJ22" s="333">
        <v>2.0891393331573758</v>
      </c>
    </row>
    <row r="23" spans="4:374" x14ac:dyDescent="0.25">
      <c r="I23" s="322" t="s">
        <v>199</v>
      </c>
      <c r="J23" s="333">
        <v>1.5676112428207676</v>
      </c>
      <c r="K23" s="333">
        <v>2.145531185955734</v>
      </c>
      <c r="L23" s="333">
        <v>1.9469592024171145</v>
      </c>
      <c r="M23" s="333">
        <v>1.7172907416725831</v>
      </c>
      <c r="N23" s="333">
        <v>1.7091674910693253</v>
      </c>
      <c r="O23" s="333">
        <v>2.0873143197966577</v>
      </c>
      <c r="P23" s="333">
        <v>2.2694944178270662</v>
      </c>
      <c r="Q23" s="333">
        <v>1.6122706648465344</v>
      </c>
      <c r="R23" s="333">
        <v>1.8541153519084537</v>
      </c>
      <c r="S23" s="333">
        <v>2.5497268529541595</v>
      </c>
      <c r="T23" s="333">
        <v>2.6329928280073744</v>
      </c>
      <c r="U23" s="333">
        <v>2.3785916014938202</v>
      </c>
      <c r="V23" s="333">
        <v>2.566713286457539</v>
      </c>
      <c r="W23" s="333">
        <v>2.5219138048057519</v>
      </c>
      <c r="X23" s="333">
        <v>2.3480012690021685</v>
      </c>
      <c r="Y23" s="333">
        <v>2.1524155485849339</v>
      </c>
      <c r="Z23" s="333">
        <v>2.4272680549873042</v>
      </c>
      <c r="AA23" s="333">
        <v>2.0018104415162838</v>
      </c>
      <c r="AB23" s="333">
        <v>2.0687952593975272</v>
      </c>
      <c r="AC23" s="333">
        <v>2.6905849652874845</v>
      </c>
      <c r="AD23" s="333">
        <v>4.0010837630612954</v>
      </c>
      <c r="AE23" s="333">
        <v>2.7665424458683243</v>
      </c>
      <c r="AF23" s="333">
        <v>1.9715324591703465</v>
      </c>
      <c r="AG23" s="333">
        <v>1.6086859993043845</v>
      </c>
      <c r="AH23" s="333">
        <v>2.1517865746043912</v>
      </c>
      <c r="AI23" s="333">
        <v>2.0614509031389843</v>
      </c>
      <c r="AJ23" s="333">
        <v>1.8495288844798576</v>
      </c>
      <c r="AK23" s="333">
        <v>2.6052095187543434</v>
      </c>
      <c r="AL23" s="333">
        <v>2.0399026579091579</v>
      </c>
      <c r="AM23" s="333">
        <v>3.3806910979509004</v>
      </c>
      <c r="AN23" s="333">
        <v>3.606450815026327</v>
      </c>
      <c r="AO23" s="333">
        <v>3.5835628732105036</v>
      </c>
      <c r="AP23" s="333">
        <v>2.7330350320184942</v>
      </c>
      <c r="AQ23" s="333">
        <v>2.1777000566384057</v>
      </c>
      <c r="AR23" s="333">
        <v>1.819555284304234</v>
      </c>
      <c r="AS23" s="333">
        <v>1.5240519568915669</v>
      </c>
      <c r="AT23" s="333">
        <v>1.9943003279548743</v>
      </c>
      <c r="AU23" s="333">
        <v>1.9737376329002263</v>
      </c>
      <c r="AV23" s="333">
        <v>1.94450359605677</v>
      </c>
      <c r="AW23" s="333">
        <v>2.5148832309025488</v>
      </c>
      <c r="AX23" s="333">
        <v>2.6180578939260841</v>
      </c>
      <c r="AY23" s="333">
        <v>2.4580709188152485</v>
      </c>
      <c r="AZ23" s="333">
        <v>2.7673314463111529</v>
      </c>
      <c r="BA23" s="333">
        <v>2.2170862199443633</v>
      </c>
      <c r="BB23" s="333">
        <v>1.9349553016032379</v>
      </c>
      <c r="BC23" s="333">
        <v>1.7940109690030852</v>
      </c>
      <c r="BD23" s="333">
        <v>1.9970362794346523</v>
      </c>
      <c r="BE23" s="333">
        <v>2.3783772486209496</v>
      </c>
      <c r="BF23" s="333">
        <v>2.4858367861115527</v>
      </c>
      <c r="BG23" s="333">
        <v>2.7298630744242711</v>
      </c>
      <c r="BH23" s="333">
        <v>2.7597731091036688</v>
      </c>
      <c r="BI23" s="333">
        <v>1.789726621110266</v>
      </c>
      <c r="BJ23" s="333">
        <v>1.8923550407138721</v>
      </c>
      <c r="BK23" s="333">
        <v>2.317493640883094</v>
      </c>
      <c r="BL23" s="333">
        <v>1.9121550011165367</v>
      </c>
      <c r="BM23" s="333">
        <v>2.544201487670076</v>
      </c>
      <c r="BN23" s="333">
        <v>2.7081147434699888</v>
      </c>
      <c r="BO23" s="333">
        <v>2.7854583852874959</v>
      </c>
      <c r="BP23" s="333">
        <v>2.6044677365126057</v>
      </c>
      <c r="BQ23" s="333">
        <v>2.564827204311996</v>
      </c>
      <c r="BR23" s="333">
        <v>2.3128450571326682</v>
      </c>
      <c r="BS23" s="333">
        <v>2.2669969934456882</v>
      </c>
      <c r="BT23" s="333">
        <v>2.6516731758166596</v>
      </c>
      <c r="BU23" s="333">
        <v>2.8585562926241952</v>
      </c>
      <c r="BV23" s="333">
        <v>3.3313753192069018</v>
      </c>
      <c r="BW23" s="333">
        <v>2.880222518458504</v>
      </c>
      <c r="BX23" s="333">
        <v>2.5784871345937792</v>
      </c>
      <c r="BY23" s="333">
        <v>1.9675256399578811</v>
      </c>
      <c r="BZ23" s="333">
        <v>2.28896201673449</v>
      </c>
      <c r="CA23" s="333">
        <v>1.6664653239985403</v>
      </c>
      <c r="CB23" s="333">
        <v>1.9961900195980549</v>
      </c>
      <c r="CC23" s="333">
        <v>2.1393731417476172</v>
      </c>
      <c r="CD23" s="333">
        <v>1.4462004045322077</v>
      </c>
      <c r="CE23" s="333">
        <v>1.3253944553152039</v>
      </c>
      <c r="CF23" s="333">
        <v>1.5838665402984773</v>
      </c>
      <c r="CG23" s="333">
        <v>1.7746548654661451</v>
      </c>
      <c r="CH23" s="333">
        <v>2.0326728446553859</v>
      </c>
      <c r="CI23" s="333">
        <v>1.809831997689334</v>
      </c>
      <c r="CJ23" s="333">
        <v>1.6101007233933604</v>
      </c>
      <c r="CK23" s="333">
        <v>1.8941408377888296</v>
      </c>
      <c r="CL23" s="333">
        <v>1.8516446194816396</v>
      </c>
      <c r="CM23" s="333">
        <v>1.8774865168074204</v>
      </c>
      <c r="CN23" s="333">
        <v>1.56698387142768</v>
      </c>
      <c r="CO23" s="333">
        <v>1.5437696039805275</v>
      </c>
      <c r="CP23" s="333">
        <v>1.8284097227643521</v>
      </c>
      <c r="CQ23" s="333">
        <v>1.8306777622763968</v>
      </c>
      <c r="CR23" s="333">
        <v>1.4947229816140817</v>
      </c>
      <c r="CS23" s="333">
        <v>1.402944632112002</v>
      </c>
      <c r="CT23" s="333">
        <v>1.1038420939934279</v>
      </c>
      <c r="CU23" s="333">
        <v>1.6130041317396668</v>
      </c>
      <c r="CV23" s="333">
        <v>1.71003081659301</v>
      </c>
      <c r="CW23" s="333">
        <v>1.5435900555311237</v>
      </c>
      <c r="CX23" s="333">
        <v>1.2068657082774357</v>
      </c>
      <c r="CY23" s="333">
        <v>1.1978111959305204</v>
      </c>
      <c r="CZ23" s="333">
        <v>2.0123099452155855</v>
      </c>
      <c r="DA23" s="333">
        <v>1.1170140744167312</v>
      </c>
      <c r="DB23" s="333">
        <v>1.2322714021867263</v>
      </c>
      <c r="DC23" s="333">
        <v>1.0048356005816939</v>
      </c>
      <c r="DD23" s="333">
        <v>1.6006257869904976</v>
      </c>
      <c r="DE23" s="333">
        <v>1.0945004479283977</v>
      </c>
      <c r="DF23" s="333">
        <v>1.561850852822473</v>
      </c>
      <c r="DG23" s="333">
        <v>1.131327161450236</v>
      </c>
      <c r="DH23" s="333">
        <v>1.0812675434623398</v>
      </c>
      <c r="DI23" s="333">
        <v>1.009284605530899</v>
      </c>
      <c r="DJ23" s="333">
        <v>1.531368696857383</v>
      </c>
      <c r="DK23" s="333">
        <v>1.078724870143793</v>
      </c>
      <c r="DL23" s="333">
        <v>1.0987138464825172</v>
      </c>
      <c r="DM23" s="333">
        <v>1.2766687841547342</v>
      </c>
      <c r="DN23" s="333">
        <v>0.95162372999116174</v>
      </c>
      <c r="DO23" s="333">
        <v>1.1936212656378837</v>
      </c>
      <c r="DP23" s="333">
        <v>0.92266358607320897</v>
      </c>
      <c r="DQ23" s="333">
        <v>1.206395753211998</v>
      </c>
      <c r="DR23" s="333">
        <v>1.051588468653186</v>
      </c>
      <c r="DS23" s="333">
        <v>0.90060815147257012</v>
      </c>
      <c r="DT23" s="333">
        <v>1.0195266907635128</v>
      </c>
      <c r="DU23" s="333">
        <v>1.1959870706243965</v>
      </c>
      <c r="DV23" s="333">
        <v>1.1663646567569079</v>
      </c>
      <c r="DW23" s="333">
        <v>1.3401324060459829</v>
      </c>
      <c r="DX23" s="333">
        <v>1.3488612674217804</v>
      </c>
      <c r="DY23" s="333">
        <v>1.234504276489635</v>
      </c>
      <c r="DZ23" s="333">
        <v>1.2268610921466578</v>
      </c>
      <c r="EA23" s="333">
        <v>0.89461024866588756</v>
      </c>
      <c r="EB23" s="333">
        <v>1.1336086457616259</v>
      </c>
      <c r="EC23" s="333">
        <v>1.0752964797743203</v>
      </c>
      <c r="ED23" s="333">
        <v>1.3307238464805602</v>
      </c>
      <c r="EE23" s="333">
        <v>0.95873608475523164</v>
      </c>
      <c r="EF23" s="333">
        <v>0.91914314428473887</v>
      </c>
      <c r="EG23" s="333">
        <v>0.94081530200593888</v>
      </c>
      <c r="EH23" s="333">
        <v>0.99760388112589105</v>
      </c>
      <c r="EI23" s="333">
        <v>0.87727623853285908</v>
      </c>
      <c r="EJ23" s="333">
        <v>0.92118365060138052</v>
      </c>
      <c r="EK23" s="333">
        <v>1.2837119042984397</v>
      </c>
      <c r="EL23" s="333">
        <v>1.5470548584525956</v>
      </c>
      <c r="EM23" s="333">
        <v>1.1723307037387405</v>
      </c>
      <c r="EN23" s="333">
        <v>0.91718090471376124</v>
      </c>
      <c r="EO23" s="333">
        <v>0.79627679722373723</v>
      </c>
      <c r="EP23" s="333">
        <v>0.8691873516666534</v>
      </c>
      <c r="EQ23" s="333">
        <v>0.98085520608857601</v>
      </c>
      <c r="ER23" s="333">
        <v>0.99340313001709291</v>
      </c>
      <c r="ES23" s="333">
        <v>1.1038109027104137</v>
      </c>
      <c r="ET23" s="333">
        <v>0.92991279424991125</v>
      </c>
      <c r="EU23" s="333">
        <v>0.8672368735740722</v>
      </c>
      <c r="EV23" s="333">
        <v>0.88358627507195486</v>
      </c>
      <c r="EW23" s="333">
        <v>1.1606486646842851</v>
      </c>
      <c r="EX23" s="333">
        <v>1.1576175932410719</v>
      </c>
      <c r="EY23" s="333">
        <v>1.3026113107808817</v>
      </c>
      <c r="EZ23" s="333">
        <v>1.2747104484861764</v>
      </c>
      <c r="FA23" s="333">
        <v>0.94053151789978817</v>
      </c>
      <c r="FB23" s="333">
        <v>1.0541365702874419</v>
      </c>
      <c r="FC23" s="333">
        <v>1.0324610617743164</v>
      </c>
      <c r="FD23" s="333">
        <v>1.0578068251069253</v>
      </c>
      <c r="FE23" s="333">
        <v>1.1041369423123768</v>
      </c>
      <c r="FF23" s="333">
        <v>1.2205929983381985</v>
      </c>
      <c r="FG23" s="333">
        <v>0.95133814534606365</v>
      </c>
      <c r="FH23" s="333">
        <v>0.88436011586330565</v>
      </c>
      <c r="FI23" s="333">
        <v>1.0097887245373531</v>
      </c>
      <c r="FJ23" s="333">
        <v>1.2632948474311048</v>
      </c>
      <c r="FK23" s="333">
        <v>1.186021562249489</v>
      </c>
      <c r="FL23" s="333">
        <v>1.211306091661621</v>
      </c>
      <c r="FM23" s="333">
        <v>1.0710302412339507</v>
      </c>
      <c r="FN23" s="333">
        <v>1.0264564937169549</v>
      </c>
      <c r="FO23" s="333">
        <v>1.0761811006745667</v>
      </c>
      <c r="FP23" s="333">
        <v>0.92872182253399649</v>
      </c>
      <c r="FQ23" s="333">
        <v>0.8766442660542294</v>
      </c>
      <c r="FR23" s="333">
        <v>0.93614142382263332</v>
      </c>
      <c r="FS23" s="333">
        <v>0.98317095576932556</v>
      </c>
      <c r="FT23" s="333">
        <v>1.0958505884868928</v>
      </c>
      <c r="FU23" s="333">
        <v>1.1915367967241761</v>
      </c>
      <c r="FV23" s="333">
        <v>1.0299568188137425</v>
      </c>
      <c r="FW23" s="333">
        <v>1.0513798881864569</v>
      </c>
      <c r="FX23" s="333">
        <v>1.1710757663582267</v>
      </c>
      <c r="FY23" s="333">
        <v>1.0724197981092511</v>
      </c>
      <c r="FZ23" s="333">
        <v>1.4157076247677087</v>
      </c>
      <c r="GA23" s="333">
        <v>1.4771361976819111</v>
      </c>
      <c r="GB23" s="333">
        <v>1.3202289576255062</v>
      </c>
      <c r="GC23" s="333">
        <v>1.3796458645873459</v>
      </c>
      <c r="GD23" s="333">
        <v>1.5611663270636444</v>
      </c>
      <c r="GE23" s="333">
        <v>1.6270574794990076</v>
      </c>
      <c r="GF23" s="333">
        <v>1.8284265516677547</v>
      </c>
      <c r="GG23" s="333">
        <v>1.7959325186230015</v>
      </c>
      <c r="GH23" s="333">
        <v>1.474944507695225</v>
      </c>
      <c r="GI23" s="333">
        <v>1.6498882049502477</v>
      </c>
      <c r="GJ23" s="333">
        <v>2.0167772380144182</v>
      </c>
      <c r="GK23" s="333">
        <v>1.707089892582792</v>
      </c>
      <c r="GL23" s="333">
        <v>1.946626491458628</v>
      </c>
      <c r="GM23" s="333">
        <v>1.8608137948987769</v>
      </c>
      <c r="GN23" s="333">
        <v>1.8973785120358364</v>
      </c>
      <c r="GO23" s="333">
        <v>1.6955877272658988</v>
      </c>
      <c r="GP23" s="333">
        <v>1.3201768892892822</v>
      </c>
      <c r="GQ23" s="333">
        <v>1.6686869358945788</v>
      </c>
      <c r="GR23" s="333">
        <v>1.7269967993935136</v>
      </c>
      <c r="GS23" s="333">
        <v>1.5878998205509312</v>
      </c>
      <c r="GT23" s="333">
        <v>1.8626966669602816</v>
      </c>
      <c r="GU23" s="333">
        <v>1.6555458618446977</v>
      </c>
      <c r="GV23" s="333">
        <v>1.8141362442214697</v>
      </c>
      <c r="GW23" s="333">
        <v>1.4896213115471024</v>
      </c>
      <c r="GX23" s="333">
        <v>1.8058707782111567</v>
      </c>
      <c r="GY23" s="333">
        <v>1.8006159349731803</v>
      </c>
      <c r="GZ23" s="333">
        <v>1.4220575748654738</v>
      </c>
      <c r="HA23" s="333">
        <v>1.8740911698080955</v>
      </c>
      <c r="HB23" s="333">
        <v>2.3445708325083618</v>
      </c>
      <c r="HC23" s="333">
        <v>2.453854821255717</v>
      </c>
      <c r="HD23" s="333">
        <v>1.7860569477844954</v>
      </c>
      <c r="HE23" s="333">
        <v>1.3841806665902461</v>
      </c>
      <c r="HF23" s="333">
        <v>1.5389711138677036</v>
      </c>
      <c r="HG23" s="333">
        <v>1.5004461376781764</v>
      </c>
      <c r="HH23" s="333">
        <v>1.693670262378538</v>
      </c>
      <c r="HI23" s="333">
        <v>1.7143312728602171</v>
      </c>
      <c r="HJ23" s="333">
        <v>1.8741311879691875</v>
      </c>
      <c r="HK23" s="333">
        <v>1.7284130672881359</v>
      </c>
      <c r="HL23" s="333">
        <v>1.9037888883602352</v>
      </c>
      <c r="HM23" s="333">
        <v>1.6628240106756953</v>
      </c>
      <c r="HN23" s="333">
        <v>2.0561734441070043</v>
      </c>
      <c r="HO23" s="333">
        <v>1.7197391216856268</v>
      </c>
      <c r="HP23" s="333">
        <v>1.9846495506767328</v>
      </c>
      <c r="HQ23" s="333">
        <v>1.9123112070874939</v>
      </c>
      <c r="HR23" s="333">
        <v>1.6761381812657421</v>
      </c>
      <c r="HS23" s="333">
        <v>1.5723394555384655</v>
      </c>
      <c r="HT23" s="333">
        <v>1.6408585685041344</v>
      </c>
      <c r="HU23" s="333">
        <v>1.8001824559543638</v>
      </c>
      <c r="HV23" s="333">
        <v>1.7943152455352971</v>
      </c>
      <c r="HW23" s="333">
        <v>1.7106992403209691</v>
      </c>
      <c r="HX23" s="333">
        <v>1.6502910561451245</v>
      </c>
      <c r="HY23" s="333">
        <v>1.6731108565416348</v>
      </c>
      <c r="HZ23" s="333">
        <v>1.4014423190904683</v>
      </c>
      <c r="IA23" s="333">
        <v>1.4790554541078451</v>
      </c>
      <c r="IB23" s="333">
        <v>1.7129023052118038</v>
      </c>
      <c r="IC23" s="333">
        <v>1.5372545104565849</v>
      </c>
      <c r="ID23" s="333">
        <v>1.7686732780298426</v>
      </c>
      <c r="IE23" s="333">
        <v>2.1182839363374089</v>
      </c>
      <c r="IF23" s="333">
        <v>1.8377042678718432</v>
      </c>
      <c r="IG23" s="333">
        <v>1.8924241363170535</v>
      </c>
      <c r="IH23" s="333">
        <v>1.7589140815285844</v>
      </c>
      <c r="II23" s="333">
        <v>2.0335674140411055</v>
      </c>
      <c r="IJ23" s="333">
        <v>1.2340473217776613</v>
      </c>
      <c r="IK23" s="333">
        <v>1.4742530388118689</v>
      </c>
      <c r="IL23" s="333">
        <v>1.3902657451917289</v>
      </c>
      <c r="IM23" s="333">
        <v>1.1984271848925876</v>
      </c>
      <c r="IN23" s="333">
        <v>1.1800716828742317</v>
      </c>
      <c r="IO23" s="333">
        <v>1.3839282704622675</v>
      </c>
      <c r="IP23" s="333">
        <v>1.4017720143780359</v>
      </c>
      <c r="IQ23" s="333">
        <v>1.5346030666080372</v>
      </c>
      <c r="IR23" s="333">
        <v>1.586182874114102</v>
      </c>
      <c r="IS23" s="333">
        <v>1.3325133437096437</v>
      </c>
      <c r="IT23" s="333">
        <v>1.1916700246248917</v>
      </c>
      <c r="IU23" s="333">
        <v>1.3613485708516482</v>
      </c>
      <c r="IV23" s="333">
        <v>1.5251075015289892</v>
      </c>
      <c r="IW23" s="333">
        <v>1.099236577871572</v>
      </c>
      <c r="IX23" s="333">
        <v>0.96132652021779552</v>
      </c>
      <c r="IY23" s="333">
        <v>1.0054108788001705</v>
      </c>
      <c r="IZ23" s="333">
        <v>1.152474133456473</v>
      </c>
      <c r="JA23" s="333">
        <v>1.2684671585494744</v>
      </c>
      <c r="JB23" s="333">
        <v>1.1768942821293231</v>
      </c>
      <c r="JC23" s="333">
        <v>1.3721046320176939</v>
      </c>
      <c r="JD23" s="333">
        <v>1.0630380659112424</v>
      </c>
      <c r="JE23" s="333">
        <v>0.95880782517072671</v>
      </c>
      <c r="JF23" s="333">
        <v>1.0276914631785627</v>
      </c>
      <c r="JG23" s="333">
        <v>1.3767891134018044</v>
      </c>
      <c r="JH23" s="333">
        <v>1.1580205962297991</v>
      </c>
      <c r="JI23" s="333">
        <v>1.0537970326003157</v>
      </c>
      <c r="JJ23" s="333">
        <v>0.94196184572228514</v>
      </c>
      <c r="JK23" s="333">
        <v>0.96212130612152402</v>
      </c>
      <c r="JL23" s="333">
        <v>0.98392940396115236</v>
      </c>
      <c r="JM23" s="333">
        <v>1.1049297733898422</v>
      </c>
      <c r="JN23" s="333">
        <v>1.3062116292183827</v>
      </c>
      <c r="JO23" s="333">
        <v>1.284676752952564</v>
      </c>
      <c r="JP23" s="333">
        <v>1.0743102753562519</v>
      </c>
      <c r="JQ23" s="333">
        <v>1.0365831249915136</v>
      </c>
      <c r="JR23" s="333">
        <v>1.0599578285625415</v>
      </c>
      <c r="JS23" s="333">
        <v>0.93724097719330912</v>
      </c>
      <c r="JT23" s="333">
        <v>1.2609904915438901</v>
      </c>
      <c r="JU23" s="333">
        <v>1.2090473391627388</v>
      </c>
      <c r="JV23" s="333">
        <v>0.98238872435374625</v>
      </c>
      <c r="JW23" s="333">
        <v>1.1189129281453711</v>
      </c>
      <c r="JX23" s="333">
        <v>1.4288495282514402</v>
      </c>
      <c r="JY23" s="333">
        <v>0.92121825956356496</v>
      </c>
      <c r="JZ23" s="333">
        <v>0.982528460298425</v>
      </c>
      <c r="KA23" s="333">
        <v>1.0244727906719697</v>
      </c>
      <c r="KB23" s="333">
        <v>0.88136962293915444</v>
      </c>
      <c r="KC23" s="333">
        <v>1.0319383934561661</v>
      </c>
      <c r="KD23" s="333">
        <v>1.0219603824840331</v>
      </c>
      <c r="KE23" s="333">
        <v>1.0702949563067421</v>
      </c>
      <c r="KF23" s="333">
        <v>1.1628402426471001</v>
      </c>
      <c r="KG23" s="333">
        <v>1.0923148742084945</v>
      </c>
      <c r="KH23" s="333">
        <v>1.0783697880172165</v>
      </c>
      <c r="KI23" s="333">
        <v>1.059499360379293</v>
      </c>
      <c r="KJ23" s="333">
        <v>1.0393742407239523</v>
      </c>
      <c r="KK23" s="333">
        <v>1.007032883901839</v>
      </c>
      <c r="KL23" s="333">
        <v>1.0959968752905689</v>
      </c>
      <c r="KM23" s="333">
        <v>1.0630289159297368</v>
      </c>
      <c r="KN23" s="333">
        <v>1.1675897197716749</v>
      </c>
      <c r="KO23" s="333">
        <v>1.0352815453041506</v>
      </c>
      <c r="KP23" s="333">
        <v>1.186987530774025</v>
      </c>
      <c r="KQ23" s="333">
        <v>0.99817163416559107</v>
      </c>
      <c r="KR23" s="333">
        <v>1.0602578384013075</v>
      </c>
      <c r="KS23" s="333">
        <v>0.86514437160693525</v>
      </c>
      <c r="KT23" s="333">
        <v>0.9560867593098632</v>
      </c>
      <c r="KU23" s="333">
        <v>1.0586576482943444</v>
      </c>
      <c r="KV23" s="333">
        <v>0.95948409016567215</v>
      </c>
      <c r="KW23" s="333">
        <v>1.0082018396090791</v>
      </c>
      <c r="KX23" s="333">
        <v>0.98725628317736014</v>
      </c>
      <c r="KY23" s="333">
        <v>0.99978866751862949</v>
      </c>
      <c r="KZ23" s="333">
        <v>1.0045389814193595</v>
      </c>
      <c r="LA23" s="333">
        <v>1.0333676911549181</v>
      </c>
      <c r="LB23" s="333">
        <v>1.0996290280049432</v>
      </c>
      <c r="LC23" s="333">
        <v>1.2780408576069979</v>
      </c>
      <c r="LD23" s="333">
        <v>1.302426096888873</v>
      </c>
      <c r="LE23" s="333">
        <v>1.5200623649688416</v>
      </c>
      <c r="LF23" s="333">
        <v>1.2908757932060064</v>
      </c>
      <c r="LG23" s="333">
        <v>1.3729520084860876</v>
      </c>
      <c r="LH23" s="333">
        <v>1.2424317773352751</v>
      </c>
      <c r="LI23" s="333">
        <v>2.1538623777917159</v>
      </c>
      <c r="LJ23" s="333">
        <v>1.8407636148628368</v>
      </c>
      <c r="LK23" s="333">
        <v>1.7698319866193577</v>
      </c>
      <c r="LL23" s="333">
        <v>1.227956415743779</v>
      </c>
      <c r="LM23" s="333">
        <v>2.2086936936614161</v>
      </c>
      <c r="LN23" s="333">
        <v>2.4775276062320466</v>
      </c>
      <c r="LO23" s="333">
        <v>1.8898331107354704</v>
      </c>
      <c r="LP23" s="333">
        <v>1.5970993893444556</v>
      </c>
      <c r="LQ23" s="333">
        <v>2.1467646042850221</v>
      </c>
      <c r="LR23" s="333">
        <v>1.9035357554454848</v>
      </c>
      <c r="LS23" s="333">
        <v>1.6904095985648038</v>
      </c>
      <c r="LT23" s="333">
        <v>1.5772505700143713</v>
      </c>
      <c r="LU23" s="333">
        <v>1.7590986679684315</v>
      </c>
      <c r="LV23" s="333">
        <v>1.5541680698043381</v>
      </c>
      <c r="LW23" s="333">
        <v>1.5636112978540453</v>
      </c>
      <c r="LX23" s="333">
        <v>1.7512710722079077</v>
      </c>
      <c r="LY23" s="333">
        <v>1.8547405112704471</v>
      </c>
      <c r="LZ23" s="333">
        <v>1.671381331134473</v>
      </c>
      <c r="MA23" s="333">
        <v>1.485845585693879</v>
      </c>
      <c r="MB23" s="333">
        <v>1.4088923614924462</v>
      </c>
      <c r="MC23" s="333">
        <v>1.4843153680200341</v>
      </c>
      <c r="MD23" s="333">
        <v>1.9288204354163871</v>
      </c>
      <c r="ME23" s="333">
        <v>2.2006872069337735</v>
      </c>
      <c r="MF23" s="333">
        <v>2.3026866608205858</v>
      </c>
      <c r="MG23" s="333">
        <v>2.4841676299431077</v>
      </c>
      <c r="MH23" s="333">
        <v>2.5525276791326683</v>
      </c>
      <c r="MI23" s="333">
        <v>2.158645318152185</v>
      </c>
      <c r="MJ23" s="333">
        <v>2.1325580918088738</v>
      </c>
      <c r="MK23" s="333">
        <v>1.9366281951151287</v>
      </c>
      <c r="ML23" s="333">
        <v>2.3162576914401645</v>
      </c>
      <c r="MM23" s="333">
        <v>2.3007488280667232</v>
      </c>
      <c r="MN23" s="333">
        <v>1.6345000291936731</v>
      </c>
      <c r="MO23" s="333">
        <v>1.4181210622401736</v>
      </c>
      <c r="MP23" s="333">
        <v>2.2954027495169633</v>
      </c>
      <c r="MQ23" s="333">
        <v>2.6801619537042791</v>
      </c>
      <c r="MR23" s="333">
        <v>1.7682181039180358</v>
      </c>
      <c r="MS23" s="333">
        <v>1.4799473330819388</v>
      </c>
      <c r="MT23" s="333">
        <v>2.0602350520181871</v>
      </c>
      <c r="MU23" s="333">
        <v>2.4545600117023607</v>
      </c>
      <c r="MV23" s="333">
        <v>2.5707034832728999</v>
      </c>
      <c r="MW23" s="333">
        <v>2.8716740869061641</v>
      </c>
      <c r="MX23" s="333">
        <v>3.1354775481442485</v>
      </c>
      <c r="MY23" s="333">
        <v>2.7137371032635209</v>
      </c>
      <c r="MZ23" s="333">
        <v>2.6201585849814362</v>
      </c>
      <c r="NA23" s="333">
        <v>2.1109159151182522</v>
      </c>
      <c r="NB23" s="333">
        <v>1.9109753245558212</v>
      </c>
      <c r="NC23" s="333">
        <v>1.7851132860682375</v>
      </c>
      <c r="ND23" s="333">
        <v>1.9537896450690724</v>
      </c>
      <c r="NE23" s="333">
        <v>2.0670582990549877</v>
      </c>
      <c r="NF23" s="333">
        <v>1.76072742718223</v>
      </c>
      <c r="NG23" s="333">
        <v>1.9581697946271897</v>
      </c>
      <c r="NH23" s="333">
        <v>1.9420902599971244</v>
      </c>
      <c r="NI23" s="333">
        <v>2.2160327005146656</v>
      </c>
      <c r="NJ23" s="333">
        <v>1.9610014895623804</v>
      </c>
    </row>
    <row r="24" spans="4:374" x14ac:dyDescent="0.25">
      <c r="I24" s="322" t="s">
        <v>200</v>
      </c>
      <c r="J24" s="333">
        <v>1.5884012333456838</v>
      </c>
      <c r="K24" s="333">
        <v>2.0629377799177382</v>
      </c>
      <c r="L24" s="333">
        <v>2.0434207265101505</v>
      </c>
      <c r="M24" s="333">
        <v>1.6147964024004804</v>
      </c>
      <c r="N24" s="333">
        <v>1.6573087112067939</v>
      </c>
      <c r="O24" s="333">
        <v>1.9344154856729019</v>
      </c>
      <c r="P24" s="333">
        <v>2.1799792782629743</v>
      </c>
      <c r="Q24" s="333">
        <v>1.5782407339717914</v>
      </c>
      <c r="R24" s="333">
        <v>1.9966653546645328</v>
      </c>
      <c r="S24" s="333">
        <v>2.4015990675576298</v>
      </c>
      <c r="T24" s="333">
        <v>2.5304891308134905</v>
      </c>
      <c r="U24" s="333">
        <v>2.3927603447922157</v>
      </c>
      <c r="V24" s="333">
        <v>2.4100996676003721</v>
      </c>
      <c r="W24" s="333">
        <v>2.5556196970318119</v>
      </c>
      <c r="X24" s="333">
        <v>2.3301415249655326</v>
      </c>
      <c r="Y24" s="333">
        <v>2.1769139975490872</v>
      </c>
      <c r="Z24" s="333">
        <v>2.4735104904487919</v>
      </c>
      <c r="AA24" s="333">
        <v>2.0941777799946486</v>
      </c>
      <c r="AB24" s="333">
        <v>2.061931283917215</v>
      </c>
      <c r="AC24" s="333">
        <v>2.7755935111745353</v>
      </c>
      <c r="AD24" s="333">
        <v>3.9572512627825609</v>
      </c>
      <c r="AE24" s="333">
        <v>2.7083380476036818</v>
      </c>
      <c r="AF24" s="333">
        <v>1.8493084343912964</v>
      </c>
      <c r="AG24" s="333">
        <v>1.7564757163635862</v>
      </c>
      <c r="AH24" s="333">
        <v>2.1027302130027063</v>
      </c>
      <c r="AI24" s="333">
        <v>2.0794076549250353</v>
      </c>
      <c r="AJ24" s="333">
        <v>1.7712661238993213</v>
      </c>
      <c r="AK24" s="333">
        <v>2.5260363843693159</v>
      </c>
      <c r="AL24" s="333">
        <v>1.9535380375909828</v>
      </c>
      <c r="AM24" s="333">
        <v>3.51339877437186</v>
      </c>
      <c r="AN24" s="333">
        <v>3.4582546122288198</v>
      </c>
      <c r="AO24" s="333">
        <v>3.6862215133718705</v>
      </c>
      <c r="AP24" s="333">
        <v>2.7587176943268861</v>
      </c>
      <c r="AQ24" s="333">
        <v>2.094265775485165</v>
      </c>
      <c r="AR24" s="333">
        <v>1.8812861606796327</v>
      </c>
      <c r="AS24" s="333">
        <v>1.5311413300975403</v>
      </c>
      <c r="AT24" s="333">
        <v>1.9685577376364447</v>
      </c>
      <c r="AU24" s="333">
        <v>1.9172332266839025</v>
      </c>
      <c r="AV24" s="333">
        <v>2.0579137388352056</v>
      </c>
      <c r="AW24" s="333">
        <v>2.6768227817541503</v>
      </c>
      <c r="AX24" s="333">
        <v>2.3071575883980202</v>
      </c>
      <c r="AY24" s="333">
        <v>2.4689629833055098</v>
      </c>
      <c r="AZ24" s="333">
        <v>2.3784831273066089</v>
      </c>
      <c r="BA24" s="333">
        <v>2.2090887918521163</v>
      </c>
      <c r="BB24" s="333">
        <v>2.0527645324808077</v>
      </c>
      <c r="BC24" s="333">
        <v>1.8034192897942611</v>
      </c>
      <c r="BD24" s="333">
        <v>2.068958091984364</v>
      </c>
      <c r="BE24" s="333">
        <v>2.2657070628445841</v>
      </c>
      <c r="BF24" s="333">
        <v>2.5620625003247954</v>
      </c>
      <c r="BG24" s="333">
        <v>2.7075882165102265</v>
      </c>
      <c r="BH24" s="333">
        <v>2.6410227390770897</v>
      </c>
      <c r="BI24" s="333">
        <v>1.6080359343085149</v>
      </c>
      <c r="BJ24" s="333">
        <v>1.9750730791154432</v>
      </c>
      <c r="BK24" s="333">
        <v>2.0900642563996921</v>
      </c>
      <c r="BL24" s="333">
        <v>1.8548966015489352</v>
      </c>
      <c r="BM24" s="333">
        <v>2.7359321853860017</v>
      </c>
      <c r="BN24" s="333">
        <v>2.7430239215844514</v>
      </c>
      <c r="BO24" s="333">
        <v>2.8108390485347345</v>
      </c>
      <c r="BP24" s="333">
        <v>2.5540292011091936</v>
      </c>
      <c r="BQ24" s="333">
        <v>2.4460898930550745</v>
      </c>
      <c r="BR24" s="333">
        <v>2.2247477731045113</v>
      </c>
      <c r="BS24" s="333">
        <v>2.1219243042649087</v>
      </c>
      <c r="BT24" s="333">
        <v>2.4481134058372662</v>
      </c>
      <c r="BU24" s="333">
        <v>2.5935235032398505</v>
      </c>
      <c r="BV24" s="333">
        <v>3.1646417054657054</v>
      </c>
      <c r="BW24" s="333">
        <v>2.7102054588333662</v>
      </c>
      <c r="BX24" s="333">
        <v>2.4100911288537139</v>
      </c>
      <c r="BY24" s="333">
        <v>1.8979350636014432</v>
      </c>
      <c r="BZ24" s="333">
        <v>2.1875425985296566</v>
      </c>
      <c r="CA24" s="333">
        <v>1.706056547009591</v>
      </c>
      <c r="CB24" s="333">
        <v>2.0396491050400174</v>
      </c>
      <c r="CC24" s="333">
        <v>1.9688191053686137</v>
      </c>
      <c r="CD24" s="333">
        <v>1.4889793677256129</v>
      </c>
      <c r="CE24" s="333">
        <v>1.280975459217814</v>
      </c>
      <c r="CF24" s="333">
        <v>1.6379074641919404</v>
      </c>
      <c r="CG24" s="333">
        <v>1.7417567669938965</v>
      </c>
      <c r="CH24" s="333">
        <v>2.0175316711072191</v>
      </c>
      <c r="CI24" s="333">
        <v>1.9494440397751145</v>
      </c>
      <c r="CJ24" s="333">
        <v>1.5778089715820316</v>
      </c>
      <c r="CK24" s="333">
        <v>1.9186392332102249</v>
      </c>
      <c r="CL24" s="333">
        <v>1.8699508835738443</v>
      </c>
      <c r="CM24" s="333">
        <v>1.969020356250158</v>
      </c>
      <c r="CN24" s="333">
        <v>1.6944786561108198</v>
      </c>
      <c r="CO24" s="333">
        <v>1.6252877365634304</v>
      </c>
      <c r="CP24" s="333">
        <v>1.9435494983201975</v>
      </c>
      <c r="CQ24" s="333">
        <v>1.948146057351378</v>
      </c>
      <c r="CR24" s="333">
        <v>1.5374019260654244</v>
      </c>
      <c r="CS24" s="333">
        <v>1.3132740711460029</v>
      </c>
      <c r="CT24" s="333">
        <v>1.1881517517681981</v>
      </c>
      <c r="CU24" s="333">
        <v>1.5384392757875565</v>
      </c>
      <c r="CV24" s="333">
        <v>1.7763484256055591</v>
      </c>
      <c r="CW24" s="333">
        <v>1.6373483955598298</v>
      </c>
      <c r="CX24" s="333">
        <v>1.264142776649029</v>
      </c>
      <c r="CY24" s="333">
        <v>1.1979917758596093</v>
      </c>
      <c r="CZ24" s="333">
        <v>1.8654927893351263</v>
      </c>
      <c r="DA24" s="333">
        <v>1.1833133303983423</v>
      </c>
      <c r="DB24" s="333">
        <v>1.1572402070616361</v>
      </c>
      <c r="DC24" s="333">
        <v>1.0650553681425587</v>
      </c>
      <c r="DD24" s="333">
        <v>1.523008292414695</v>
      </c>
      <c r="DE24" s="333">
        <v>1.168120415292244</v>
      </c>
      <c r="DF24" s="333">
        <v>1.3407324587008103</v>
      </c>
      <c r="DG24" s="333">
        <v>1.0905861453215393</v>
      </c>
      <c r="DH24" s="333">
        <v>0.96775673035045306</v>
      </c>
      <c r="DI24" s="333">
        <v>1.0820555469598052</v>
      </c>
      <c r="DJ24" s="333">
        <v>1.2722989047770119</v>
      </c>
      <c r="DK24" s="333">
        <v>1.1146421599212417</v>
      </c>
      <c r="DL24" s="333">
        <v>1.1750577495612424</v>
      </c>
      <c r="DM24" s="333">
        <v>1.190923652256499</v>
      </c>
      <c r="DN24" s="333">
        <v>1.0136893091076955</v>
      </c>
      <c r="DO24" s="333">
        <v>1.1215010569607755</v>
      </c>
      <c r="DP24" s="333">
        <v>1.0148670776298545</v>
      </c>
      <c r="DQ24" s="333">
        <v>1.1912435036927629</v>
      </c>
      <c r="DR24" s="333">
        <v>1.1159090394210203</v>
      </c>
      <c r="DS24" s="333">
        <v>0.8966525928317306</v>
      </c>
      <c r="DT24" s="333">
        <v>1.0438957786540617</v>
      </c>
      <c r="DU24" s="333">
        <v>1.2873172480148849</v>
      </c>
      <c r="DV24" s="333">
        <v>1.1341128854281748</v>
      </c>
      <c r="DW24" s="333">
        <v>1.4049158638202512</v>
      </c>
      <c r="DX24" s="333">
        <v>1.2955135100469852</v>
      </c>
      <c r="DY24" s="333">
        <v>1.1627363358817062</v>
      </c>
      <c r="DZ24" s="333">
        <v>1.2739118818414887</v>
      </c>
      <c r="EA24" s="333">
        <v>0.87312163835282863</v>
      </c>
      <c r="EB24" s="333">
        <v>1.2057847482240529</v>
      </c>
      <c r="EC24" s="333">
        <v>1.0495827331158536</v>
      </c>
      <c r="ED24" s="333">
        <v>1.275926365201286</v>
      </c>
      <c r="EE24" s="333">
        <v>0.99373760177263171</v>
      </c>
      <c r="EF24" s="333">
        <v>0.95429329040231103</v>
      </c>
      <c r="EG24" s="333">
        <v>0.90754546466604635</v>
      </c>
      <c r="EH24" s="333">
        <v>1.1217989187948556</v>
      </c>
      <c r="EI24" s="333">
        <v>0.83748366352318704</v>
      </c>
      <c r="EJ24" s="333">
        <v>0.90799239304284196</v>
      </c>
      <c r="EK24" s="333">
        <v>1.2985751095881488</v>
      </c>
      <c r="EL24" s="333">
        <v>1.451898387488662</v>
      </c>
      <c r="EM24" s="333">
        <v>1.2008958405021803</v>
      </c>
      <c r="EN24" s="333">
        <v>0.99543341433534061</v>
      </c>
      <c r="EO24" s="333">
        <v>0.92933223029827028</v>
      </c>
      <c r="EP24" s="333">
        <v>0.89827052977636501</v>
      </c>
      <c r="EQ24" s="333">
        <v>1.0051459182503424</v>
      </c>
      <c r="ER24" s="333">
        <v>0.94185100042695136</v>
      </c>
      <c r="ES24" s="333">
        <v>1.0247510503993409</v>
      </c>
      <c r="ET24" s="333">
        <v>0.87565483608861061</v>
      </c>
      <c r="EU24" s="333">
        <v>0.82134795111700443</v>
      </c>
      <c r="EV24" s="333">
        <v>0.8030602709198269</v>
      </c>
      <c r="EW24" s="333">
        <v>1.0715844010933844</v>
      </c>
      <c r="EX24" s="333">
        <v>1.0914399454654924</v>
      </c>
      <c r="EY24" s="333">
        <v>1.230082622398369</v>
      </c>
      <c r="EZ24" s="333">
        <v>1.1188318043172294</v>
      </c>
      <c r="FA24" s="333">
        <v>0.85853680887940453</v>
      </c>
      <c r="FB24" s="333">
        <v>0.98433609279016721</v>
      </c>
      <c r="FC24" s="333">
        <v>0.94895880811624767</v>
      </c>
      <c r="FD24" s="333">
        <v>1.0464379250534206</v>
      </c>
      <c r="FE24" s="333">
        <v>1.0233094106078031</v>
      </c>
      <c r="FF24" s="333">
        <v>1.1719843785343618</v>
      </c>
      <c r="FG24" s="333">
        <v>1.0056966175408899</v>
      </c>
      <c r="FH24" s="333">
        <v>0.98516312343333756</v>
      </c>
      <c r="FI24" s="333">
        <v>1.0443866831200448</v>
      </c>
      <c r="FJ24" s="333">
        <v>1.190078127684058</v>
      </c>
      <c r="FK24" s="333">
        <v>1.0438833422062583</v>
      </c>
      <c r="FL24" s="333">
        <v>1.2156139916645317</v>
      </c>
      <c r="FM24" s="333">
        <v>1.0282156815315493</v>
      </c>
      <c r="FN24" s="333">
        <v>0.98177263339859189</v>
      </c>
      <c r="FO24" s="333">
        <v>1.0404979818026081</v>
      </c>
      <c r="FP24" s="333">
        <v>0.92063484382815941</v>
      </c>
      <c r="FQ24" s="333">
        <v>0.86406758526339555</v>
      </c>
      <c r="FR24" s="333">
        <v>0.92253015816313566</v>
      </c>
      <c r="FS24" s="333">
        <v>1.0136391005262211</v>
      </c>
      <c r="FT24" s="333">
        <v>0.99451512412364174</v>
      </c>
      <c r="FU24" s="333">
        <v>1.1835326752155753</v>
      </c>
      <c r="FV24" s="333">
        <v>1.0299733958370505</v>
      </c>
      <c r="FW24" s="333">
        <v>0.99568048715774782</v>
      </c>
      <c r="FX24" s="333">
        <v>1.2434698220911389</v>
      </c>
      <c r="FY24" s="333">
        <v>1.0578153470377161</v>
      </c>
      <c r="FZ24" s="333">
        <v>1.2429634071021021</v>
      </c>
      <c r="GA24" s="333">
        <v>1.3563025219400424</v>
      </c>
      <c r="GB24" s="333">
        <v>1.3661365978775339</v>
      </c>
      <c r="GC24" s="333">
        <v>1.3096916813190349</v>
      </c>
      <c r="GD24" s="333">
        <v>1.4527691752242951</v>
      </c>
      <c r="GE24" s="333">
        <v>1.6316144441816496</v>
      </c>
      <c r="GF24" s="333">
        <v>1.7163160571116205</v>
      </c>
      <c r="GG24" s="333">
        <v>1.7113688737148101</v>
      </c>
      <c r="GH24" s="333">
        <v>1.4009750058057782</v>
      </c>
      <c r="GI24" s="333">
        <v>1.5791597486653879</v>
      </c>
      <c r="GJ24" s="333">
        <v>1.6690701561594752</v>
      </c>
      <c r="GK24" s="333">
        <v>1.6662443124249702</v>
      </c>
      <c r="GL24" s="333">
        <v>1.7455941002202735</v>
      </c>
      <c r="GM24" s="333">
        <v>1.6187933474192102</v>
      </c>
      <c r="GN24" s="333">
        <v>1.7746609079376603</v>
      </c>
      <c r="GO24" s="333">
        <v>1.6102845743458556</v>
      </c>
      <c r="GP24" s="333">
        <v>1.2926846212002578</v>
      </c>
      <c r="GQ24" s="333">
        <v>1.6777226897664037</v>
      </c>
      <c r="GR24" s="333">
        <v>1.5946209445277777</v>
      </c>
      <c r="GS24" s="333">
        <v>1.6274296740879419</v>
      </c>
      <c r="GT24" s="333">
        <v>1.7303622912720411</v>
      </c>
      <c r="GU24" s="333">
        <v>1.6117331152442811</v>
      </c>
      <c r="GV24" s="333">
        <v>1.6996580863611119</v>
      </c>
      <c r="GW24" s="333">
        <v>1.4218411044963253</v>
      </c>
      <c r="GX24" s="333">
        <v>1.6955887223259003</v>
      </c>
      <c r="GY24" s="333">
        <v>1.8071983037695856</v>
      </c>
      <c r="GZ24" s="333">
        <v>1.3897111824684487</v>
      </c>
      <c r="HA24" s="333">
        <v>1.8332833207045316</v>
      </c>
      <c r="HB24" s="333">
        <v>2.1850726243610574</v>
      </c>
      <c r="HC24" s="333">
        <v>2.1911457874540927</v>
      </c>
      <c r="HD24" s="333">
        <v>1.6860382283476916</v>
      </c>
      <c r="HE24" s="333">
        <v>1.2484733274064139</v>
      </c>
      <c r="HF24" s="333">
        <v>1.5080006787195359</v>
      </c>
      <c r="HG24" s="333">
        <v>1.4337537516597476</v>
      </c>
      <c r="HH24" s="333">
        <v>1.6344768731579531</v>
      </c>
      <c r="HI24" s="333">
        <v>1.5812922423562172</v>
      </c>
      <c r="HJ24" s="333">
        <v>1.7972968481430203</v>
      </c>
      <c r="HK24" s="333">
        <v>1.6997039021259948</v>
      </c>
      <c r="HL24" s="333">
        <v>1.7556607548158618</v>
      </c>
      <c r="HM24" s="333">
        <v>1.4929698622458372</v>
      </c>
      <c r="HN24" s="333">
        <v>1.8857193721922263</v>
      </c>
      <c r="HO24" s="333">
        <v>1.7462872689575495</v>
      </c>
      <c r="HP24" s="333">
        <v>1.9658253187674859</v>
      </c>
      <c r="HQ24" s="333">
        <v>1.8594908417596128</v>
      </c>
      <c r="HR24" s="333">
        <v>1.6538790429192949</v>
      </c>
      <c r="HS24" s="333">
        <v>1.5399390176439973</v>
      </c>
      <c r="HT24" s="333">
        <v>1.513877919068167</v>
      </c>
      <c r="HU24" s="333">
        <v>1.82514986795976</v>
      </c>
      <c r="HV24" s="333">
        <v>1.6234833152856876</v>
      </c>
      <c r="HW24" s="333">
        <v>1.6510277381942988</v>
      </c>
      <c r="HX24" s="333">
        <v>1.5787441303652077</v>
      </c>
      <c r="HY24" s="333">
        <v>1.5612319263372816</v>
      </c>
      <c r="HZ24" s="333">
        <v>1.423136724341538</v>
      </c>
      <c r="IA24" s="333">
        <v>1.3932584087704689</v>
      </c>
      <c r="IB24" s="333">
        <v>1.5739447937997249</v>
      </c>
      <c r="IC24" s="333">
        <v>1.4001121603340798</v>
      </c>
      <c r="ID24" s="333">
        <v>1.7936011463576795</v>
      </c>
      <c r="IE24" s="333">
        <v>1.82768405972265</v>
      </c>
      <c r="IF24" s="333">
        <v>1.7085296924327411</v>
      </c>
      <c r="IG24" s="333">
        <v>1.7829445362307652</v>
      </c>
      <c r="IH24" s="333">
        <v>1.6902192167993542</v>
      </c>
      <c r="II24" s="333">
        <v>1.9920771771302821</v>
      </c>
      <c r="IJ24" s="333">
        <v>1.377808510612869</v>
      </c>
      <c r="IK24" s="333">
        <v>1.4943747496480693</v>
      </c>
      <c r="IL24" s="333">
        <v>1.3457806878437439</v>
      </c>
      <c r="IM24" s="333">
        <v>1.1040005099675487</v>
      </c>
      <c r="IN24" s="333">
        <v>1.1435325126417983</v>
      </c>
      <c r="IO24" s="333">
        <v>1.2982642904227784</v>
      </c>
      <c r="IP24" s="333">
        <v>1.3598066770174291</v>
      </c>
      <c r="IQ24" s="333">
        <v>1.5087420120899513</v>
      </c>
      <c r="IR24" s="333">
        <v>1.4302179620585371</v>
      </c>
      <c r="IS24" s="333">
        <v>1.1812706307004979</v>
      </c>
      <c r="IT24" s="333">
        <v>1.221800026323967</v>
      </c>
      <c r="IU24" s="333">
        <v>1.4248763263905491</v>
      </c>
      <c r="IV24" s="333">
        <v>1.3721197549416324</v>
      </c>
      <c r="IW24" s="333">
        <v>1.1034416252403463</v>
      </c>
      <c r="IX24" s="333">
        <v>0.87912208641762013</v>
      </c>
      <c r="IY24" s="333">
        <v>1.0700950665126787</v>
      </c>
      <c r="IZ24" s="333">
        <v>1.0882424309421939</v>
      </c>
      <c r="JA24" s="333">
        <v>1.1793360745627601</v>
      </c>
      <c r="JB24" s="333">
        <v>1.1824007295892811</v>
      </c>
      <c r="JC24" s="333">
        <v>1.3441355389922649</v>
      </c>
      <c r="JD24" s="333">
        <v>1.0506425089833484</v>
      </c>
      <c r="JE24" s="333">
        <v>0.90781166178091643</v>
      </c>
      <c r="JF24" s="333">
        <v>1.0291109487523249</v>
      </c>
      <c r="JG24" s="333">
        <v>1.2293002165677798</v>
      </c>
      <c r="JH24" s="333">
        <v>1.2094165729738089</v>
      </c>
      <c r="JI24" s="333">
        <v>1.0343594472032136</v>
      </c>
      <c r="JJ24" s="333">
        <v>0.87831659463792755</v>
      </c>
      <c r="JK24" s="333">
        <v>0.83287038324259643</v>
      </c>
      <c r="JL24" s="333">
        <v>0.97612950426884892</v>
      </c>
      <c r="JM24" s="333">
        <v>1.0144897687299408</v>
      </c>
      <c r="JN24" s="333">
        <v>1.224559680063922</v>
      </c>
      <c r="JO24" s="333">
        <v>1.2214840233136073</v>
      </c>
      <c r="JP24" s="333">
        <v>1.0043888015644189</v>
      </c>
      <c r="JQ24" s="333">
        <v>0.92418829110462786</v>
      </c>
      <c r="JR24" s="333">
        <v>1.01117141091535</v>
      </c>
      <c r="JS24" s="333">
        <v>0.91306643101916785</v>
      </c>
      <c r="JT24" s="333">
        <v>1.1343334517398662</v>
      </c>
      <c r="JU24" s="333">
        <v>1.1569785110017536</v>
      </c>
      <c r="JV24" s="333">
        <v>0.97730103603556862</v>
      </c>
      <c r="JW24" s="333">
        <v>1.0813447126360276</v>
      </c>
      <c r="JX24" s="333">
        <v>1.2844976423866983</v>
      </c>
      <c r="JY24" s="333">
        <v>0.83822572871678491</v>
      </c>
      <c r="JZ24" s="333">
        <v>0.90605235955901264</v>
      </c>
      <c r="KA24" s="333">
        <v>0.98431577763953981</v>
      </c>
      <c r="KB24" s="333">
        <v>0.88943464159880881</v>
      </c>
      <c r="KC24" s="333">
        <v>0.96578428315967124</v>
      </c>
      <c r="KD24" s="333">
        <v>0.94515107335734494</v>
      </c>
      <c r="KE24" s="333">
        <v>1.0908981127260864</v>
      </c>
      <c r="KF24" s="333">
        <v>1.1102948270337232</v>
      </c>
      <c r="KG24" s="333">
        <v>1.1596984659614142</v>
      </c>
      <c r="KH24" s="333">
        <v>1.0438192340003096</v>
      </c>
      <c r="KI24" s="333">
        <v>0.90971614379394972</v>
      </c>
      <c r="KJ24" s="333">
        <v>1.0431844292389647</v>
      </c>
      <c r="KK24" s="333">
        <v>0.9431712677821027</v>
      </c>
      <c r="KL24" s="333">
        <v>1.1449536013088044</v>
      </c>
      <c r="KM24" s="333">
        <v>0.93892485339420639</v>
      </c>
      <c r="KN24" s="333">
        <v>1.0588347253739669</v>
      </c>
      <c r="KO24" s="333">
        <v>0.98476578351456157</v>
      </c>
      <c r="KP24" s="333">
        <v>1.1103518691647742</v>
      </c>
      <c r="KQ24" s="333">
        <v>0.92219692383596452</v>
      </c>
      <c r="KR24" s="333">
        <v>0.92981857461800965</v>
      </c>
      <c r="KS24" s="333">
        <v>0.79057674600333394</v>
      </c>
      <c r="KT24" s="333">
        <v>0.94258243342401904</v>
      </c>
      <c r="KU24" s="333">
        <v>0.98051818108055899</v>
      </c>
      <c r="KV24" s="333">
        <v>0.8885513250829622</v>
      </c>
      <c r="KW24" s="333">
        <v>0.92279860367098732</v>
      </c>
      <c r="KX24" s="333">
        <v>0.88780775468594497</v>
      </c>
      <c r="KY24" s="333">
        <v>0.90456043073066561</v>
      </c>
      <c r="KZ24" s="333">
        <v>0.88771638332530689</v>
      </c>
      <c r="LA24" s="333">
        <v>0.93895015677840932</v>
      </c>
      <c r="LB24" s="333">
        <v>1.0123597574710301</v>
      </c>
      <c r="LC24" s="333">
        <v>1.2573762624640001</v>
      </c>
      <c r="LD24" s="333">
        <v>1.2183896194639656</v>
      </c>
      <c r="LE24" s="333">
        <v>1.3416241548647172</v>
      </c>
      <c r="LF24" s="333">
        <v>1.2746870563387205</v>
      </c>
      <c r="LG24" s="333">
        <v>1.3508835457186703</v>
      </c>
      <c r="LH24" s="333">
        <v>1.1691356746370576</v>
      </c>
      <c r="LI24" s="333">
        <v>2.0999250860926222</v>
      </c>
      <c r="LJ24" s="333">
        <v>1.8372594967594036</v>
      </c>
      <c r="LK24" s="333">
        <v>1.5807219557332479</v>
      </c>
      <c r="LL24" s="333">
        <v>1.0680194781893602</v>
      </c>
      <c r="LM24" s="333">
        <v>2.2166620960248635</v>
      </c>
      <c r="LN24" s="333">
        <v>2.4094383017420986</v>
      </c>
      <c r="LO24" s="333">
        <v>1.7288708615165498</v>
      </c>
      <c r="LP24" s="333">
        <v>1.7194430181150029</v>
      </c>
      <c r="LQ24" s="333">
        <v>2.0953721968701498</v>
      </c>
      <c r="LR24" s="333">
        <v>1.9100295332387327</v>
      </c>
      <c r="LS24" s="333">
        <v>1.590340966213361</v>
      </c>
      <c r="LT24" s="333">
        <v>1.5954695298789456</v>
      </c>
      <c r="LU24" s="333">
        <v>1.7252459948936998</v>
      </c>
      <c r="LV24" s="333">
        <v>1.6334869353640828</v>
      </c>
      <c r="LW24" s="333">
        <v>1.6720722450238918</v>
      </c>
      <c r="LX24" s="333">
        <v>1.6976216988489261</v>
      </c>
      <c r="LY24" s="333">
        <v>1.8668169497864575</v>
      </c>
      <c r="LZ24" s="333">
        <v>1.5784775152321997</v>
      </c>
      <c r="MA24" s="333">
        <v>1.4072631334892436</v>
      </c>
      <c r="MB24" s="333">
        <v>1.2733142951845302</v>
      </c>
      <c r="MC24" s="333">
        <v>1.5635757202579439</v>
      </c>
      <c r="MD24" s="333">
        <v>2.0605674592244361</v>
      </c>
      <c r="ME24" s="333">
        <v>2.0973745190975159</v>
      </c>
      <c r="MF24" s="333">
        <v>2.0581755748842063</v>
      </c>
      <c r="MG24" s="333">
        <v>2.4068610589749295</v>
      </c>
      <c r="MH24" s="333">
        <v>2.4472986108901504</v>
      </c>
      <c r="MI24" s="333">
        <v>2.12689810138956</v>
      </c>
      <c r="MJ24" s="333">
        <v>2.1346349752886113</v>
      </c>
      <c r="MK24" s="333">
        <v>1.7907183271453548</v>
      </c>
      <c r="ML24" s="333">
        <v>2.2712156414842375</v>
      </c>
      <c r="MM24" s="333">
        <v>2.2226445274618754</v>
      </c>
      <c r="MN24" s="333">
        <v>1.5996909320160011</v>
      </c>
      <c r="MO24" s="333">
        <v>1.2757932934165312</v>
      </c>
      <c r="MP24" s="333">
        <v>2.3610173469571838</v>
      </c>
      <c r="MQ24" s="333">
        <v>2.5989370162224064</v>
      </c>
      <c r="MR24" s="333">
        <v>1.7215877977401388</v>
      </c>
      <c r="MS24" s="333">
        <v>1.3621708107264516</v>
      </c>
      <c r="MT24" s="333">
        <v>1.95990538617912</v>
      </c>
      <c r="MU24" s="333">
        <v>2.2140796281939967</v>
      </c>
      <c r="MV24" s="333">
        <v>2.3248864211071312</v>
      </c>
      <c r="MW24" s="333">
        <v>2.827005606386285</v>
      </c>
      <c r="MX24" s="333">
        <v>3.2425063357875157</v>
      </c>
      <c r="MY24" s="333">
        <v>2.6060521167464121</v>
      </c>
      <c r="MZ24" s="333">
        <v>2.6192537486118312</v>
      </c>
      <c r="NA24" s="333">
        <v>1.9606988867575523</v>
      </c>
      <c r="NB24" s="333">
        <v>1.7992232139765181</v>
      </c>
      <c r="NC24" s="333">
        <v>1.8176473520666452</v>
      </c>
      <c r="ND24" s="333">
        <v>1.9954580917212128</v>
      </c>
      <c r="NE24" s="333">
        <v>1.8570688626582372</v>
      </c>
      <c r="NF24" s="333">
        <v>1.531957836467712</v>
      </c>
      <c r="NG24" s="333">
        <v>1.7303258883054959</v>
      </c>
      <c r="NH24" s="333">
        <v>1.8562967103346752</v>
      </c>
      <c r="NI24" s="333">
        <v>2.1692446942513577</v>
      </c>
      <c r="NJ24" s="333">
        <v>1.8339182958949836</v>
      </c>
    </row>
    <row r="25" spans="4:374" x14ac:dyDescent="0.25">
      <c r="I25" s="322" t="s">
        <v>201</v>
      </c>
      <c r="J25" s="333">
        <v>1.4816019786658854</v>
      </c>
      <c r="K25" s="333">
        <v>1.9080385238383784</v>
      </c>
      <c r="L25" s="333">
        <v>1.7674461654303684</v>
      </c>
      <c r="M25" s="333">
        <v>1.378800631755414</v>
      </c>
      <c r="N25" s="333">
        <v>1.5055354765369984</v>
      </c>
      <c r="O25" s="333">
        <v>1.8744111656117679</v>
      </c>
      <c r="P25" s="333">
        <v>2.1730069009945203</v>
      </c>
      <c r="Q25" s="333">
        <v>1.445376889168662</v>
      </c>
      <c r="R25" s="333">
        <v>1.8232008003294065</v>
      </c>
      <c r="S25" s="333">
        <v>2.155951737095569</v>
      </c>
      <c r="T25" s="333">
        <v>2.4250580688053005</v>
      </c>
      <c r="U25" s="333">
        <v>2.2189879864289557</v>
      </c>
      <c r="V25" s="333">
        <v>2.2069465794264316</v>
      </c>
      <c r="W25" s="333">
        <v>2.4749295045774962</v>
      </c>
      <c r="X25" s="333">
        <v>2.2861162659729555</v>
      </c>
      <c r="Y25" s="333">
        <v>2.0783268233873247</v>
      </c>
      <c r="Z25" s="333">
        <v>2.2652908284022755</v>
      </c>
      <c r="AA25" s="333">
        <v>2.0392207914827618</v>
      </c>
      <c r="AB25" s="333">
        <v>1.8968791710593995</v>
      </c>
      <c r="AC25" s="333">
        <v>2.7484568186797405</v>
      </c>
      <c r="AD25" s="333">
        <v>3.6817230680886777</v>
      </c>
      <c r="AE25" s="333">
        <v>2.6360935986485279</v>
      </c>
      <c r="AF25" s="333">
        <v>1.8184710409029037</v>
      </c>
      <c r="AG25" s="333">
        <v>1.6533021902264644</v>
      </c>
      <c r="AH25" s="333">
        <v>2.0565354489680834</v>
      </c>
      <c r="AI25" s="333">
        <v>2.1120489563325089</v>
      </c>
      <c r="AJ25" s="333">
        <v>1.6986369934511003</v>
      </c>
      <c r="AK25" s="333">
        <v>2.3855169890473058</v>
      </c>
      <c r="AL25" s="333">
        <v>1.8736709899523043</v>
      </c>
      <c r="AM25" s="333">
        <v>3.472912699194127</v>
      </c>
      <c r="AN25" s="333">
        <v>3.4765704287725323</v>
      </c>
      <c r="AO25" s="333">
        <v>3.4823141357847778</v>
      </c>
      <c r="AP25" s="333">
        <v>2.716362994326567</v>
      </c>
      <c r="AQ25" s="333">
        <v>2.025036709262233</v>
      </c>
      <c r="AR25" s="333">
        <v>1.7923112065025679</v>
      </c>
      <c r="AS25" s="333">
        <v>1.5623646297681797</v>
      </c>
      <c r="AT25" s="333">
        <v>1.8107975826372744</v>
      </c>
      <c r="AU25" s="333">
        <v>1.7193228162174945</v>
      </c>
      <c r="AV25" s="333">
        <v>1.9859576563153276</v>
      </c>
      <c r="AW25" s="333">
        <v>2.3549091669676563</v>
      </c>
      <c r="AX25" s="333">
        <v>2.1416265246411714</v>
      </c>
      <c r="AY25" s="333">
        <v>2.3474271801485926</v>
      </c>
      <c r="AZ25" s="333">
        <v>2.3781426152079694</v>
      </c>
      <c r="BA25" s="333">
        <v>2.3295688580276912</v>
      </c>
      <c r="BB25" s="333">
        <v>1.9059598195536529</v>
      </c>
      <c r="BC25" s="333">
        <v>1.6470790058803844</v>
      </c>
      <c r="BD25" s="333">
        <v>2.0745400184097789</v>
      </c>
      <c r="BE25" s="333">
        <v>2.0646832905064896</v>
      </c>
      <c r="BF25" s="333">
        <v>2.3286099160607878</v>
      </c>
      <c r="BG25" s="333">
        <v>2.4650854197546024</v>
      </c>
      <c r="BH25" s="333">
        <v>2.3926491521020408</v>
      </c>
      <c r="BI25" s="333">
        <v>1.7069233204924688</v>
      </c>
      <c r="BJ25" s="333">
        <v>2.07510353236672</v>
      </c>
      <c r="BK25" s="333">
        <v>1.9383762675875591</v>
      </c>
      <c r="BL25" s="333">
        <v>1.7715406838657228</v>
      </c>
      <c r="BM25" s="333">
        <v>2.5603755806963222</v>
      </c>
      <c r="BN25" s="333">
        <v>2.7370730958404526</v>
      </c>
      <c r="BO25" s="333">
        <v>2.6407066179402703</v>
      </c>
      <c r="BP25" s="333">
        <v>2.4768946544989983</v>
      </c>
      <c r="BQ25" s="333">
        <v>2.3227410018814219</v>
      </c>
      <c r="BR25" s="333">
        <v>2.0576705092031902</v>
      </c>
      <c r="BS25" s="333">
        <v>2.0851891353756873</v>
      </c>
      <c r="BT25" s="333">
        <v>2.403328197910656</v>
      </c>
      <c r="BU25" s="333">
        <v>2.5839127642025712</v>
      </c>
      <c r="BV25" s="333">
        <v>2.9924271132406823</v>
      </c>
      <c r="BW25" s="333">
        <v>2.759508168570584</v>
      </c>
      <c r="BX25" s="333">
        <v>2.3289238387059648</v>
      </c>
      <c r="BY25" s="333">
        <v>1.8710144247301184</v>
      </c>
      <c r="BZ25" s="333">
        <v>1.9790621549456264</v>
      </c>
      <c r="CA25" s="333">
        <v>1.6256665599086522</v>
      </c>
      <c r="CB25" s="333">
        <v>1.9470919668112336</v>
      </c>
      <c r="CC25" s="333">
        <v>1.7007415090900955</v>
      </c>
      <c r="CD25" s="333">
        <v>1.4618214597655077</v>
      </c>
      <c r="CE25" s="333">
        <v>1.0648580867252044</v>
      </c>
      <c r="CF25" s="333">
        <v>1.6009228646253104</v>
      </c>
      <c r="CG25" s="333">
        <v>1.6768580707392131</v>
      </c>
      <c r="CH25" s="333">
        <v>1.7739686741229983</v>
      </c>
      <c r="CI25" s="333">
        <v>1.8297735724592581</v>
      </c>
      <c r="CJ25" s="333">
        <v>1.589103559310562</v>
      </c>
      <c r="CK25" s="333">
        <v>1.6587950426200235</v>
      </c>
      <c r="CL25" s="333">
        <v>1.9823856131297204</v>
      </c>
      <c r="CM25" s="333">
        <v>2.1201469173751799</v>
      </c>
      <c r="CN25" s="333">
        <v>1.4479511408342873</v>
      </c>
      <c r="CO25" s="333">
        <v>1.6837175874049779</v>
      </c>
      <c r="CP25" s="333">
        <v>1.6422524514553487</v>
      </c>
      <c r="CQ25" s="333">
        <v>1.7412978697711718</v>
      </c>
      <c r="CR25" s="333">
        <v>1.5410298549641575</v>
      </c>
      <c r="CS25" s="333">
        <v>1.3645124587333</v>
      </c>
      <c r="CT25" s="333">
        <v>1.2240745681742953</v>
      </c>
      <c r="CU25" s="333">
        <v>1.52366092245383</v>
      </c>
      <c r="CV25" s="333">
        <v>1.6547547263690527</v>
      </c>
      <c r="CW25" s="333">
        <v>1.4815733169011875</v>
      </c>
      <c r="CX25" s="333">
        <v>1.1250265889431033</v>
      </c>
      <c r="CY25" s="333">
        <v>1.170564803005572</v>
      </c>
      <c r="CZ25" s="333">
        <v>1.7700045090924827</v>
      </c>
      <c r="DA25" s="333">
        <v>1.0899230944807967</v>
      </c>
      <c r="DB25" s="333">
        <v>0.95048168334196259</v>
      </c>
      <c r="DC25" s="333">
        <v>0.89061015736462779</v>
      </c>
      <c r="DD25" s="333">
        <v>1.4175458558494023</v>
      </c>
      <c r="DE25" s="333">
        <v>1.0887485745012726</v>
      </c>
      <c r="DF25" s="333">
        <v>1.2883901010839305</v>
      </c>
      <c r="DG25" s="333">
        <v>1.0744968517046527</v>
      </c>
      <c r="DH25" s="333">
        <v>0.96744741820877311</v>
      </c>
      <c r="DI25" s="333">
        <v>0.92153116262009138</v>
      </c>
      <c r="DJ25" s="333">
        <v>1.2335196001142847</v>
      </c>
      <c r="DK25" s="333">
        <v>1.0764321080738719</v>
      </c>
      <c r="DL25" s="333">
        <v>1.0570923108557522</v>
      </c>
      <c r="DM25" s="333">
        <v>1.2105648976563916</v>
      </c>
      <c r="DN25" s="333">
        <v>1.0372637294406994</v>
      </c>
      <c r="DO25" s="333">
        <v>1.1340337905895059</v>
      </c>
      <c r="DP25" s="333">
        <v>0.99982859288103931</v>
      </c>
      <c r="DQ25" s="333">
        <v>1.0558526306595482</v>
      </c>
      <c r="DR25" s="333">
        <v>0.95053492561883979</v>
      </c>
      <c r="DS25" s="333">
        <v>0.78486458477185694</v>
      </c>
      <c r="DT25" s="333">
        <v>0.95076776714155853</v>
      </c>
      <c r="DU25" s="333">
        <v>1.1447315062850079</v>
      </c>
      <c r="DV25" s="333">
        <v>1.1311821734384122</v>
      </c>
      <c r="DW25" s="333">
        <v>1.2515765544174211</v>
      </c>
      <c r="DX25" s="333">
        <v>1.1494650932148269</v>
      </c>
      <c r="DY25" s="333">
        <v>1.0975034137818764</v>
      </c>
      <c r="DZ25" s="333">
        <v>1.158486949503853</v>
      </c>
      <c r="EA25" s="333">
        <v>0.83002320229945459</v>
      </c>
      <c r="EB25" s="333">
        <v>1.0436863814191664</v>
      </c>
      <c r="EC25" s="333">
        <v>0.85469728281064994</v>
      </c>
      <c r="ED25" s="333">
        <v>1.0701509083700218</v>
      </c>
      <c r="EE25" s="333">
        <v>0.78638050907690449</v>
      </c>
      <c r="EF25" s="333">
        <v>0.86254646520072142</v>
      </c>
      <c r="EG25" s="333">
        <v>0.90515046452241521</v>
      </c>
      <c r="EH25" s="333">
        <v>0.93125353916180709</v>
      </c>
      <c r="EI25" s="333">
        <v>0.89891711157518495</v>
      </c>
      <c r="EJ25" s="333">
        <v>0.82463034863314644</v>
      </c>
      <c r="EK25" s="333">
        <v>1.1788183156088039</v>
      </c>
      <c r="EL25" s="333">
        <v>1.3474730655994729</v>
      </c>
      <c r="EM25" s="333">
        <v>1.1900573691841143</v>
      </c>
      <c r="EN25" s="333">
        <v>1.0224118030455212</v>
      </c>
      <c r="EO25" s="333">
        <v>0.89000950815911339</v>
      </c>
      <c r="EP25" s="333">
        <v>0.91135038753447761</v>
      </c>
      <c r="EQ25" s="333">
        <v>0.91429125635522379</v>
      </c>
      <c r="ER25" s="333">
        <v>0.89653594118728352</v>
      </c>
      <c r="ES25" s="333">
        <v>0.96584656329510388</v>
      </c>
      <c r="ET25" s="333">
        <v>0.88073417291590306</v>
      </c>
      <c r="EU25" s="333">
        <v>0.82262542717985854</v>
      </c>
      <c r="EV25" s="333">
        <v>0.81454625093518573</v>
      </c>
      <c r="EW25" s="333">
        <v>0.97037719439186398</v>
      </c>
      <c r="EX25" s="333">
        <v>1.0436854695459252</v>
      </c>
      <c r="EY25" s="333">
        <v>1.1185492138109372</v>
      </c>
      <c r="EZ25" s="333">
        <v>1.0115119346172163</v>
      </c>
      <c r="FA25" s="333">
        <v>0.82124754760654484</v>
      </c>
      <c r="FB25" s="333">
        <v>0.86087581523325618</v>
      </c>
      <c r="FC25" s="333">
        <v>0.89787788733482532</v>
      </c>
      <c r="FD25" s="333">
        <v>1.0416763063679673</v>
      </c>
      <c r="FE25" s="333">
        <v>0.89963460206409884</v>
      </c>
      <c r="FF25" s="333">
        <v>1.0140231394009918</v>
      </c>
      <c r="FG25" s="333">
        <v>0.88480759680451804</v>
      </c>
      <c r="FH25" s="333">
        <v>0.85643610352427813</v>
      </c>
      <c r="FI25" s="333">
        <v>0.94334561498801262</v>
      </c>
      <c r="FJ25" s="333">
        <v>1.1291796346257368</v>
      </c>
      <c r="FK25" s="333">
        <v>1.0322753380329237</v>
      </c>
      <c r="FL25" s="333">
        <v>1.0612168736018111</v>
      </c>
      <c r="FM25" s="333">
        <v>1.02788912228746</v>
      </c>
      <c r="FN25" s="333">
        <v>1.0166185809885524</v>
      </c>
      <c r="FO25" s="333">
        <v>0.95359319869565373</v>
      </c>
      <c r="FP25" s="333">
        <v>0.94692837465215285</v>
      </c>
      <c r="FQ25" s="333">
        <v>0.89585120288508013</v>
      </c>
      <c r="FR25" s="333">
        <v>0.91998000291786741</v>
      </c>
      <c r="FS25" s="333">
        <v>1.0547296241265969</v>
      </c>
      <c r="FT25" s="333">
        <v>0.96203467767282735</v>
      </c>
      <c r="FU25" s="333">
        <v>1.0176776806976775</v>
      </c>
      <c r="FV25" s="333">
        <v>0.94066472506206222</v>
      </c>
      <c r="FW25" s="333">
        <v>0.94208977833260799</v>
      </c>
      <c r="FX25" s="333">
        <v>1.1080350755154638</v>
      </c>
      <c r="FY25" s="333">
        <v>1.064517152748983</v>
      </c>
      <c r="FZ25" s="333">
        <v>1.0645183583906395</v>
      </c>
      <c r="GA25" s="333">
        <v>1.3293944293053848</v>
      </c>
      <c r="GB25" s="333">
        <v>1.2043253257553261</v>
      </c>
      <c r="GC25" s="333">
        <v>1.1711401060618341</v>
      </c>
      <c r="GD25" s="333">
        <v>1.399735319023244</v>
      </c>
      <c r="GE25" s="333">
        <v>1.5148542013997652</v>
      </c>
      <c r="GF25" s="333">
        <v>1.5558287437268452</v>
      </c>
      <c r="GG25" s="333">
        <v>1.4370961235984021</v>
      </c>
      <c r="GH25" s="333">
        <v>1.257527795405039</v>
      </c>
      <c r="GI25" s="333">
        <v>1.4597046068482895</v>
      </c>
      <c r="GJ25" s="333">
        <v>1.6416120662079066</v>
      </c>
      <c r="GK25" s="333">
        <v>1.5686945578639637</v>
      </c>
      <c r="GL25" s="333">
        <v>1.63961811520411</v>
      </c>
      <c r="GM25" s="333">
        <v>1.593080756109583</v>
      </c>
      <c r="GN25" s="333">
        <v>1.6250005858525216</v>
      </c>
      <c r="GO25" s="333">
        <v>1.3797101407515431</v>
      </c>
      <c r="GP25" s="333">
        <v>1.2672179387855882</v>
      </c>
      <c r="GQ25" s="333">
        <v>1.4208526951567235</v>
      </c>
      <c r="GR25" s="333">
        <v>1.6771876942856676</v>
      </c>
      <c r="GS25" s="333">
        <v>1.52302281207973</v>
      </c>
      <c r="GT25" s="333">
        <v>1.5984456720987501</v>
      </c>
      <c r="GU25" s="333">
        <v>1.573008202887358</v>
      </c>
      <c r="GV25" s="333">
        <v>1.5221766407206565</v>
      </c>
      <c r="GW25" s="333">
        <v>1.4884334438915909</v>
      </c>
      <c r="GX25" s="333">
        <v>1.5914489268781733</v>
      </c>
      <c r="GY25" s="333">
        <v>1.6319978692908801</v>
      </c>
      <c r="GZ25" s="333">
        <v>1.3357110712897853</v>
      </c>
      <c r="HA25" s="333">
        <v>1.6959262824770212</v>
      </c>
      <c r="HB25" s="333">
        <v>2.0199311155423212</v>
      </c>
      <c r="HC25" s="333">
        <v>1.8960477694839273</v>
      </c>
      <c r="HD25" s="333">
        <v>1.4982050440223462</v>
      </c>
      <c r="HE25" s="333">
        <v>1.2757353625343313</v>
      </c>
      <c r="HF25" s="333">
        <v>1.3876466130744725</v>
      </c>
      <c r="HG25" s="333">
        <v>1.3523613850917171</v>
      </c>
      <c r="HH25" s="333">
        <v>1.4888205249391036</v>
      </c>
      <c r="HI25" s="333">
        <v>1.4407977285559559</v>
      </c>
      <c r="HJ25" s="333">
        <v>1.5742577925311012</v>
      </c>
      <c r="HK25" s="333">
        <v>1.6043496169890801</v>
      </c>
      <c r="HL25" s="333">
        <v>1.6600615770525671</v>
      </c>
      <c r="HM25" s="333">
        <v>1.4096166077184962</v>
      </c>
      <c r="HN25" s="333">
        <v>1.7360661320093276</v>
      </c>
      <c r="HO25" s="333">
        <v>1.5584612870794778</v>
      </c>
      <c r="HP25" s="333">
        <v>1.7169884939646602</v>
      </c>
      <c r="HQ25" s="333">
        <v>1.7774074899550023</v>
      </c>
      <c r="HR25" s="333">
        <v>1.4930221633297063</v>
      </c>
      <c r="HS25" s="333">
        <v>1.4537646252351271</v>
      </c>
      <c r="HT25" s="333">
        <v>1.4123321212309203</v>
      </c>
      <c r="HU25" s="333">
        <v>1.5402721596815725</v>
      </c>
      <c r="HV25" s="333">
        <v>1.544304215772154</v>
      </c>
      <c r="HW25" s="333">
        <v>1.503773717993889</v>
      </c>
      <c r="HX25" s="333">
        <v>1.3528459747074988</v>
      </c>
      <c r="HY25" s="333">
        <v>1.4244853812654945</v>
      </c>
      <c r="HZ25" s="333">
        <v>1.2756564371162729</v>
      </c>
      <c r="IA25" s="333">
        <v>1.3555729017869631</v>
      </c>
      <c r="IB25" s="333">
        <v>1.5390374154965012</v>
      </c>
      <c r="IC25" s="333">
        <v>1.3032562710950419</v>
      </c>
      <c r="ID25" s="333">
        <v>1.5356844390961859</v>
      </c>
      <c r="IE25" s="333">
        <v>1.7494471275939421</v>
      </c>
      <c r="IF25" s="333">
        <v>1.5537658325985779</v>
      </c>
      <c r="IG25" s="333">
        <v>1.6584080353064821</v>
      </c>
      <c r="IH25" s="333">
        <v>1.6660926083642964</v>
      </c>
      <c r="II25" s="333">
        <v>1.7617019471661051</v>
      </c>
      <c r="IJ25" s="333">
        <v>1.2745945730740491</v>
      </c>
      <c r="IK25" s="333">
        <v>1.2675621121400205</v>
      </c>
      <c r="IL25" s="333">
        <v>1.058090642295471</v>
      </c>
      <c r="IM25" s="333">
        <v>1.1282975820024337</v>
      </c>
      <c r="IN25" s="333">
        <v>1.0716741751128982</v>
      </c>
      <c r="IO25" s="333">
        <v>1.2269359041092502</v>
      </c>
      <c r="IP25" s="333">
        <v>1.3478240744676291</v>
      </c>
      <c r="IQ25" s="333">
        <v>1.4169245583286589</v>
      </c>
      <c r="IR25" s="333">
        <v>1.2988762914527521</v>
      </c>
      <c r="IS25" s="333">
        <v>1.2140469719415636</v>
      </c>
      <c r="IT25" s="333">
        <v>1.1843457032435727</v>
      </c>
      <c r="IU25" s="333">
        <v>1.2177712150198039</v>
      </c>
      <c r="IV25" s="333">
        <v>1.2328031786661777</v>
      </c>
      <c r="IW25" s="333">
        <v>0.91766722127519684</v>
      </c>
      <c r="IX25" s="333">
        <v>0.92821470833463293</v>
      </c>
      <c r="IY25" s="333">
        <v>0.92461672622091118</v>
      </c>
      <c r="IZ25" s="333">
        <v>0.95101991854787682</v>
      </c>
      <c r="JA25" s="333">
        <v>1.0011101361156451</v>
      </c>
      <c r="JB25" s="333">
        <v>1.0297797616418232</v>
      </c>
      <c r="JC25" s="333">
        <v>1.230193927173223</v>
      </c>
      <c r="JD25" s="333">
        <v>0.92434993961552836</v>
      </c>
      <c r="JE25" s="333">
        <v>0.80278849646000738</v>
      </c>
      <c r="JF25" s="333">
        <v>0.99460403471272973</v>
      </c>
      <c r="JG25" s="333">
        <v>1.2631361414118645</v>
      </c>
      <c r="JH25" s="333">
        <v>1.0556717768469537</v>
      </c>
      <c r="JI25" s="333">
        <v>0.94574655615922731</v>
      </c>
      <c r="JJ25" s="333">
        <v>0.79371404680925728</v>
      </c>
      <c r="JK25" s="333">
        <v>0.80996944425957618</v>
      </c>
      <c r="JL25" s="333">
        <v>0.86657079948298432</v>
      </c>
      <c r="JM25" s="333">
        <v>0.92698336675519521</v>
      </c>
      <c r="JN25" s="333">
        <v>1.0889617825073017</v>
      </c>
      <c r="JO25" s="333">
        <v>1.1842658328556681</v>
      </c>
      <c r="JP25" s="333">
        <v>1.0099574372940598</v>
      </c>
      <c r="JQ25" s="333">
        <v>0.84154994788040816</v>
      </c>
      <c r="JR25" s="333">
        <v>0.91047365797765356</v>
      </c>
      <c r="JS25" s="333">
        <v>0.81833984299878171</v>
      </c>
      <c r="JT25" s="333">
        <v>0.97558250848107675</v>
      </c>
      <c r="JU25" s="333">
        <v>1.0698410330877015</v>
      </c>
      <c r="JV25" s="333">
        <v>0.80846460816695453</v>
      </c>
      <c r="JW25" s="333">
        <v>1.0800084010189894</v>
      </c>
      <c r="JX25" s="333">
        <v>1.1417084163586861</v>
      </c>
      <c r="JY25" s="333">
        <v>0.82229455239325988</v>
      </c>
      <c r="JZ25" s="333">
        <v>0.97201602809718235</v>
      </c>
      <c r="KA25" s="333">
        <v>0.93517906069398749</v>
      </c>
      <c r="KB25" s="333">
        <v>0.7870383935059595</v>
      </c>
      <c r="KC25" s="333">
        <v>0.9186197743891229</v>
      </c>
      <c r="KD25" s="333">
        <v>0.89540563137624751</v>
      </c>
      <c r="KE25" s="333">
        <v>1.053945248830259</v>
      </c>
      <c r="KF25" s="333">
        <v>1.0104396393687951</v>
      </c>
      <c r="KG25" s="333">
        <v>1.0340682083100126</v>
      </c>
      <c r="KH25" s="333">
        <v>0.87943386030154092</v>
      </c>
      <c r="KI25" s="333">
        <v>0.91692748722733441</v>
      </c>
      <c r="KJ25" s="333">
        <v>0.89713851647243603</v>
      </c>
      <c r="KK25" s="333">
        <v>0.91289745479702478</v>
      </c>
      <c r="KL25" s="333">
        <v>0.97832159181070433</v>
      </c>
      <c r="KM25" s="333">
        <v>0.90336718969551844</v>
      </c>
      <c r="KN25" s="333">
        <v>1.0841040880934243</v>
      </c>
      <c r="KO25" s="333">
        <v>0.92339398428701402</v>
      </c>
      <c r="KP25" s="333">
        <v>1.0406385763396451</v>
      </c>
      <c r="KQ25" s="333">
        <v>0.85941850191378721</v>
      </c>
      <c r="KR25" s="333">
        <v>0.85745730606345183</v>
      </c>
      <c r="KS25" s="333">
        <v>0.79479488591688252</v>
      </c>
      <c r="KT25" s="333">
        <v>0.87758906556664251</v>
      </c>
      <c r="KU25" s="333">
        <v>0.93120645728878526</v>
      </c>
      <c r="KV25" s="333">
        <v>0.83424103931461424</v>
      </c>
      <c r="KW25" s="333">
        <v>0.83065086925911491</v>
      </c>
      <c r="KX25" s="333">
        <v>0.91378747853870101</v>
      </c>
      <c r="KY25" s="333">
        <v>0.90050720884337998</v>
      </c>
      <c r="KZ25" s="333">
        <v>0.84888551562748193</v>
      </c>
      <c r="LA25" s="333">
        <v>0.85062784711798689</v>
      </c>
      <c r="LB25" s="333">
        <v>1.0558478283066415</v>
      </c>
      <c r="LC25" s="333">
        <v>1.2326231197886797</v>
      </c>
      <c r="LD25" s="333">
        <v>1.2025181612398759</v>
      </c>
      <c r="LE25" s="333">
        <v>1.184197168180168</v>
      </c>
      <c r="LF25" s="333">
        <v>1.1016816280290642</v>
      </c>
      <c r="LG25" s="333">
        <v>1.3564273059960616</v>
      </c>
      <c r="LH25" s="333">
        <v>1.168877175872939</v>
      </c>
      <c r="LI25" s="333">
        <v>2.0266638589412764</v>
      </c>
      <c r="LJ25" s="333">
        <v>1.8690450881580936</v>
      </c>
      <c r="LK25" s="333">
        <v>1.6143954589725813</v>
      </c>
      <c r="LL25" s="333">
        <v>1.0149361667378165</v>
      </c>
      <c r="LM25" s="333">
        <v>2.0958858292690881</v>
      </c>
      <c r="LN25" s="333">
        <v>2.3131551694295673</v>
      </c>
      <c r="LO25" s="333">
        <v>1.6704452457605059</v>
      </c>
      <c r="LP25" s="333">
        <v>1.6601020430212026</v>
      </c>
      <c r="LQ25" s="333">
        <v>1.8764353453053064</v>
      </c>
      <c r="LR25" s="333">
        <v>1.7869710351469681</v>
      </c>
      <c r="LS25" s="333">
        <v>1.4068034755918437</v>
      </c>
      <c r="LT25" s="333">
        <v>1.4791910299237681</v>
      </c>
      <c r="LU25" s="333">
        <v>1.6827935372160598</v>
      </c>
      <c r="LV25" s="333">
        <v>1.4700483315814401</v>
      </c>
      <c r="LW25" s="333">
        <v>1.4997334562202411</v>
      </c>
      <c r="LX25" s="333">
        <v>1.5061184189862704</v>
      </c>
      <c r="LY25" s="333">
        <v>1.4963154244299648</v>
      </c>
      <c r="LZ25" s="333">
        <v>1.5207909503223775</v>
      </c>
      <c r="MA25" s="333">
        <v>1.2620282099389268</v>
      </c>
      <c r="MB25" s="333">
        <v>1.2279683205264824</v>
      </c>
      <c r="MC25" s="333">
        <v>1.5827156187184326</v>
      </c>
      <c r="MD25" s="333">
        <v>1.9815380524708832</v>
      </c>
      <c r="ME25" s="333">
        <v>1.9164130348162447</v>
      </c>
      <c r="MF25" s="333">
        <v>1.9572259384652315</v>
      </c>
      <c r="MG25" s="333">
        <v>2.3250101256235505</v>
      </c>
      <c r="MH25" s="333">
        <v>2.2836880561553805</v>
      </c>
      <c r="MI25" s="333">
        <v>1.9507060768488471</v>
      </c>
      <c r="MJ25" s="333">
        <v>2.0789397912331413</v>
      </c>
      <c r="MK25" s="333">
        <v>1.7208462772025799</v>
      </c>
      <c r="ML25" s="333">
        <v>2.2136926483218966</v>
      </c>
      <c r="MM25" s="333">
        <v>2.0173131337860579</v>
      </c>
      <c r="MN25" s="333">
        <v>1.3315872918649017</v>
      </c>
      <c r="MO25" s="333">
        <v>1.2933940009716776</v>
      </c>
      <c r="MP25" s="333">
        <v>2.3622221362566296</v>
      </c>
      <c r="MQ25" s="333">
        <v>2.5662879949831456</v>
      </c>
      <c r="MR25" s="333">
        <v>1.4697256965480596</v>
      </c>
      <c r="MS25" s="333">
        <v>1.2833605222789262</v>
      </c>
      <c r="MT25" s="333">
        <v>1.8617562276394628</v>
      </c>
      <c r="MU25" s="333">
        <v>2.0740791579118518</v>
      </c>
      <c r="MV25" s="333">
        <v>2.2018333933125187</v>
      </c>
      <c r="MW25" s="333">
        <v>2.6551508742702818</v>
      </c>
      <c r="MX25" s="333">
        <v>3.0248485712410762</v>
      </c>
      <c r="MY25" s="333">
        <v>2.571137998085697</v>
      </c>
      <c r="MZ25" s="333">
        <v>2.2894676147970126</v>
      </c>
      <c r="NA25" s="333">
        <v>1.794362287195111</v>
      </c>
      <c r="NB25" s="333">
        <v>1.7645670909643898</v>
      </c>
      <c r="NC25" s="333">
        <v>1.8674920902836811</v>
      </c>
      <c r="ND25" s="333">
        <v>1.8842400186920021</v>
      </c>
      <c r="NE25" s="333">
        <v>1.640573762519302</v>
      </c>
      <c r="NF25" s="333">
        <v>1.4270267513562696</v>
      </c>
      <c r="NG25" s="333">
        <v>1.667372100551914</v>
      </c>
      <c r="NH25" s="333">
        <v>1.7778883178346752</v>
      </c>
      <c r="NI25" s="333">
        <v>1.9594319938287257</v>
      </c>
      <c r="NJ25" s="333">
        <v>1.7086426325360871</v>
      </c>
    </row>
    <row r="26" spans="4:374" x14ac:dyDescent="0.25">
      <c r="I26" s="322" t="s">
        <v>202</v>
      </c>
      <c r="J26" s="333">
        <v>1.4085592445290538</v>
      </c>
      <c r="K26" s="333">
        <v>1.5485896924548612</v>
      </c>
      <c r="L26" s="333">
        <v>1.5932675725321401</v>
      </c>
      <c r="M26" s="333">
        <v>1.4043187113472548</v>
      </c>
      <c r="N26" s="333">
        <v>1.3516772416200424</v>
      </c>
      <c r="O26" s="333">
        <v>1.797181912918582</v>
      </c>
      <c r="P26" s="333">
        <v>1.8684282138095336</v>
      </c>
      <c r="Q26" s="333">
        <v>1.3554237673693237</v>
      </c>
      <c r="R26" s="333">
        <v>1.670639535419512</v>
      </c>
      <c r="S26" s="333">
        <v>2.0868423943032504</v>
      </c>
      <c r="T26" s="333">
        <v>2.2274956629842944</v>
      </c>
      <c r="U26" s="333">
        <v>1.9691235696537392</v>
      </c>
      <c r="V26" s="333">
        <v>1.9127022664853599</v>
      </c>
      <c r="W26" s="333">
        <v>2.158981620426677</v>
      </c>
      <c r="X26" s="333">
        <v>2.1275178916183295</v>
      </c>
      <c r="Y26" s="333">
        <v>1.7926018237953787</v>
      </c>
      <c r="Z26" s="333">
        <v>2.0684334687332648</v>
      </c>
      <c r="AA26" s="333">
        <v>1.8641713057089104</v>
      </c>
      <c r="AB26" s="333">
        <v>1.7968995547851805</v>
      </c>
      <c r="AC26" s="333">
        <v>2.675490494441342</v>
      </c>
      <c r="AD26" s="333">
        <v>3.4672738576625206</v>
      </c>
      <c r="AE26" s="333">
        <v>2.403458283557919</v>
      </c>
      <c r="AF26" s="333">
        <v>1.4598583307809043</v>
      </c>
      <c r="AG26" s="333">
        <v>1.5670194971020497</v>
      </c>
      <c r="AH26" s="333">
        <v>1.9045344370326047</v>
      </c>
      <c r="AI26" s="333">
        <v>1.9823980059564037</v>
      </c>
      <c r="AJ26" s="333">
        <v>1.614018112263008</v>
      </c>
      <c r="AK26" s="333">
        <v>2.1573810793769872</v>
      </c>
      <c r="AL26" s="333">
        <v>1.6573723945393299</v>
      </c>
      <c r="AM26" s="333">
        <v>3.3071478822281102</v>
      </c>
      <c r="AN26" s="333">
        <v>3.2310022020012661</v>
      </c>
      <c r="AO26" s="333">
        <v>3.3407537533555072</v>
      </c>
      <c r="AP26" s="333">
        <v>2.4405388286008294</v>
      </c>
      <c r="AQ26" s="333">
        <v>1.9739978807637213</v>
      </c>
      <c r="AR26" s="333">
        <v>1.6119132105499536</v>
      </c>
      <c r="AS26" s="333">
        <v>1.3939969406346755</v>
      </c>
      <c r="AT26" s="333">
        <v>1.59957372315755</v>
      </c>
      <c r="AU26" s="333">
        <v>1.6042054707709306</v>
      </c>
      <c r="AV26" s="333">
        <v>1.8504698166602389</v>
      </c>
      <c r="AW26" s="333">
        <v>2.397699318439718</v>
      </c>
      <c r="AX26" s="333">
        <v>1.9941277149755356</v>
      </c>
      <c r="AY26" s="333">
        <v>1.9864460973446472</v>
      </c>
      <c r="AZ26" s="333">
        <v>2.0593320762860565</v>
      </c>
      <c r="BA26" s="333">
        <v>2.0141869954698675</v>
      </c>
      <c r="BB26" s="333">
        <v>1.6880412591872442</v>
      </c>
      <c r="BC26" s="333">
        <v>1.4600371041024451</v>
      </c>
      <c r="BD26" s="333">
        <v>1.8359746967804456</v>
      </c>
      <c r="BE26" s="333">
        <v>2.0145542104778911</v>
      </c>
      <c r="BF26" s="333">
        <v>2.1418881755973871</v>
      </c>
      <c r="BG26" s="333">
        <v>2.2826120468962618</v>
      </c>
      <c r="BH26" s="333">
        <v>2.0592157934495856</v>
      </c>
      <c r="BI26" s="333">
        <v>1.655602259885272</v>
      </c>
      <c r="BJ26" s="333">
        <v>1.8119638729552661</v>
      </c>
      <c r="BK26" s="333">
        <v>1.7654182850958939</v>
      </c>
      <c r="BL26" s="333">
        <v>1.6005575490876176</v>
      </c>
      <c r="BM26" s="333">
        <v>2.3273433859714672</v>
      </c>
      <c r="BN26" s="333">
        <v>2.5032159963973997</v>
      </c>
      <c r="BO26" s="333">
        <v>2.3706095006663728</v>
      </c>
      <c r="BP26" s="333">
        <v>2.3586892688138299</v>
      </c>
      <c r="BQ26" s="333">
        <v>2.1411805567742905</v>
      </c>
      <c r="BR26" s="333">
        <v>2.0843083014967263</v>
      </c>
      <c r="BS26" s="333">
        <v>2.1076931278388598</v>
      </c>
      <c r="BT26" s="333">
        <v>2.1603149375358313</v>
      </c>
      <c r="BU26" s="333">
        <v>2.4215135497675409</v>
      </c>
      <c r="BV26" s="333">
        <v>2.8159225663526559</v>
      </c>
      <c r="BW26" s="333">
        <v>2.6138034714157152</v>
      </c>
      <c r="BX26" s="333">
        <v>2.206524085337553</v>
      </c>
      <c r="BY26" s="333">
        <v>1.7407481811927061</v>
      </c>
      <c r="BZ26" s="333">
        <v>1.6880314164865924</v>
      </c>
      <c r="CA26" s="333">
        <v>1.4682263401151443</v>
      </c>
      <c r="CB26" s="333">
        <v>1.8052625999897047</v>
      </c>
      <c r="CC26" s="333">
        <v>1.6565988601016217</v>
      </c>
      <c r="CD26" s="333">
        <v>1.2457712401487977</v>
      </c>
      <c r="CE26" s="333">
        <v>1.0488950779080664</v>
      </c>
      <c r="CF26" s="333">
        <v>1.5526905830129261</v>
      </c>
      <c r="CG26" s="333">
        <v>1.5868846931869318</v>
      </c>
      <c r="CH26" s="333">
        <v>1.6159022653134341</v>
      </c>
      <c r="CI26" s="333">
        <v>1.6706653390811537</v>
      </c>
      <c r="CJ26" s="333">
        <v>1.3955318873240341</v>
      </c>
      <c r="CK26" s="333">
        <v>1.541339914960199</v>
      </c>
      <c r="CL26" s="333">
        <v>1.6644169455039757</v>
      </c>
      <c r="CM26" s="333">
        <v>1.9252423444250444</v>
      </c>
      <c r="CN26" s="333">
        <v>1.3924991318351889</v>
      </c>
      <c r="CO26" s="333">
        <v>1.3973690499820952</v>
      </c>
      <c r="CP26" s="333">
        <v>1.604197808841815</v>
      </c>
      <c r="CQ26" s="333">
        <v>1.6369046555616</v>
      </c>
      <c r="CR26" s="333">
        <v>1.4606315744668774</v>
      </c>
      <c r="CS26" s="333">
        <v>1.2590582895133124</v>
      </c>
      <c r="CT26" s="333">
        <v>1.0029540634986998</v>
      </c>
      <c r="CU26" s="333">
        <v>1.3888846295539272</v>
      </c>
      <c r="CV26" s="333">
        <v>1.4998829998344347</v>
      </c>
      <c r="CW26" s="333">
        <v>1.3990336639334819</v>
      </c>
      <c r="CX26" s="333">
        <v>0.98522390476364397</v>
      </c>
      <c r="CY26" s="333">
        <v>1.118888106721835</v>
      </c>
      <c r="CZ26" s="333">
        <v>1.6501479964501855</v>
      </c>
      <c r="DA26" s="333">
        <v>1.0239553855884749</v>
      </c>
      <c r="DB26" s="333">
        <v>0.83216070238381523</v>
      </c>
      <c r="DC26" s="333">
        <v>0.75004735751805363</v>
      </c>
      <c r="DD26" s="333">
        <v>1.184898795328023</v>
      </c>
      <c r="DE26" s="333">
        <v>0.99202240844636402</v>
      </c>
      <c r="DF26" s="333">
        <v>1.2881163942209559</v>
      </c>
      <c r="DG26" s="333">
        <v>0.95104736126179523</v>
      </c>
      <c r="DH26" s="333">
        <v>0.90517623277601589</v>
      </c>
      <c r="DI26" s="333">
        <v>0.84449221496385651</v>
      </c>
      <c r="DJ26" s="333">
        <v>1.1326895281174352</v>
      </c>
      <c r="DK26" s="333">
        <v>0.98014128411815393</v>
      </c>
      <c r="DL26" s="333">
        <v>1.0253776304208111</v>
      </c>
      <c r="DM26" s="333">
        <v>1.0980754053854525</v>
      </c>
      <c r="DN26" s="333">
        <v>0.89089911717868309</v>
      </c>
      <c r="DO26" s="333">
        <v>1.0315786521917631</v>
      </c>
      <c r="DP26" s="333">
        <v>0.91225594133668875</v>
      </c>
      <c r="DQ26" s="333">
        <v>0.93028069702688765</v>
      </c>
      <c r="DR26" s="333">
        <v>0.83020239367837212</v>
      </c>
      <c r="DS26" s="333">
        <v>0.76197247209427121</v>
      </c>
      <c r="DT26" s="333">
        <v>0.81337533246662364</v>
      </c>
      <c r="DU26" s="333">
        <v>1.0621531797502257</v>
      </c>
      <c r="DV26" s="333">
        <v>1.1414086754470556</v>
      </c>
      <c r="DW26" s="333">
        <v>1.2284594722596971</v>
      </c>
      <c r="DX26" s="333">
        <v>1.0656025649007932</v>
      </c>
      <c r="DY26" s="333">
        <v>1.0844338912036633</v>
      </c>
      <c r="DZ26" s="333">
        <v>1.0111452437303612</v>
      </c>
      <c r="EA26" s="333">
        <v>0.77248104306036813</v>
      </c>
      <c r="EB26" s="333">
        <v>0.89182393620781264</v>
      </c>
      <c r="EC26" s="333">
        <v>0.85778283815063183</v>
      </c>
      <c r="ED26" s="333">
        <v>0.94804049740041585</v>
      </c>
      <c r="EE26" s="333">
        <v>0.75066296252054143</v>
      </c>
      <c r="EF26" s="333">
        <v>0.76941874905619934</v>
      </c>
      <c r="EG26" s="333">
        <v>0.80493862004863825</v>
      </c>
      <c r="EH26" s="333">
        <v>0.88190104713211381</v>
      </c>
      <c r="EI26" s="333">
        <v>0.78460863936602587</v>
      </c>
      <c r="EJ26" s="333">
        <v>0.7417838068768482</v>
      </c>
      <c r="EK26" s="333">
        <v>1.0098032579355611</v>
      </c>
      <c r="EL26" s="333">
        <v>1.1767300687164799</v>
      </c>
      <c r="EM26" s="333">
        <v>1.0160593639814641</v>
      </c>
      <c r="EN26" s="333">
        <v>0.78880752805692189</v>
      </c>
      <c r="EO26" s="333">
        <v>0.82083452677688318</v>
      </c>
      <c r="EP26" s="333">
        <v>0.82115549499093765</v>
      </c>
      <c r="EQ26" s="333">
        <v>0.80871639414769025</v>
      </c>
      <c r="ER26" s="333">
        <v>0.76603739981468755</v>
      </c>
      <c r="ES26" s="333">
        <v>0.81994313336569902</v>
      </c>
      <c r="ET26" s="333">
        <v>0.69556033806067852</v>
      </c>
      <c r="EU26" s="333">
        <v>0.72155441397998787</v>
      </c>
      <c r="EV26" s="333">
        <v>0.74031869348321988</v>
      </c>
      <c r="EW26" s="333">
        <v>0.83655836545043938</v>
      </c>
      <c r="EX26" s="333">
        <v>0.97610554315246756</v>
      </c>
      <c r="EY26" s="333">
        <v>1.0004748030180739</v>
      </c>
      <c r="EZ26" s="333">
        <v>0.84492430767311488</v>
      </c>
      <c r="FA26" s="333">
        <v>0.70301381351269299</v>
      </c>
      <c r="FB26" s="333">
        <v>0.82164483937233701</v>
      </c>
      <c r="FC26" s="333">
        <v>0.80200918243245611</v>
      </c>
      <c r="FD26" s="333">
        <v>0.93104965504832382</v>
      </c>
      <c r="FE26" s="333">
        <v>0.85564789100680927</v>
      </c>
      <c r="FF26" s="333">
        <v>0.91721794068974916</v>
      </c>
      <c r="FG26" s="333">
        <v>0.77933885417777771</v>
      </c>
      <c r="FH26" s="333">
        <v>0.75396211848890238</v>
      </c>
      <c r="FI26" s="333">
        <v>0.78014087456202097</v>
      </c>
      <c r="FJ26" s="333">
        <v>0.89078362112835519</v>
      </c>
      <c r="FK26" s="333">
        <v>0.89012087346500501</v>
      </c>
      <c r="FL26" s="333">
        <v>0.90643126196544155</v>
      </c>
      <c r="FM26" s="333">
        <v>0.79421563009915708</v>
      </c>
      <c r="FN26" s="333">
        <v>0.83238223355596197</v>
      </c>
      <c r="FO26" s="333">
        <v>0.8060782641307126</v>
      </c>
      <c r="FP26" s="333">
        <v>0.77962456471310482</v>
      </c>
      <c r="FQ26" s="333">
        <v>0.86125794061347183</v>
      </c>
      <c r="FR26" s="333">
        <v>0.83227118746868256</v>
      </c>
      <c r="FS26" s="333">
        <v>0.98654656825310372</v>
      </c>
      <c r="FT26" s="333">
        <v>0.85766904492052509</v>
      </c>
      <c r="FU26" s="333">
        <v>0.93586342129404476</v>
      </c>
      <c r="FV26" s="333">
        <v>0.82192264554232286</v>
      </c>
      <c r="FW26" s="333">
        <v>0.86977955606649293</v>
      </c>
      <c r="FX26" s="333">
        <v>1.0327125102969179</v>
      </c>
      <c r="FY26" s="333">
        <v>1.0194610141057436</v>
      </c>
      <c r="FZ26" s="333">
        <v>1.0630004496308989</v>
      </c>
      <c r="GA26" s="333">
        <v>1.072705689431225</v>
      </c>
      <c r="GB26" s="333">
        <v>1.0996436921011501</v>
      </c>
      <c r="GC26" s="333">
        <v>1.0604781513359991</v>
      </c>
      <c r="GD26" s="333">
        <v>1.2065420980095798</v>
      </c>
      <c r="GE26" s="333">
        <v>1.3852565776212382</v>
      </c>
      <c r="GF26" s="333">
        <v>1.3954179264751709</v>
      </c>
      <c r="GG26" s="333">
        <v>1.3471629974573345</v>
      </c>
      <c r="GH26" s="333">
        <v>1.0790584829968397</v>
      </c>
      <c r="GI26" s="333">
        <v>1.2509976481972855</v>
      </c>
      <c r="GJ26" s="333">
        <v>1.150431936204547</v>
      </c>
      <c r="GK26" s="333">
        <v>1.4316000230215356</v>
      </c>
      <c r="GL26" s="333">
        <v>1.4548969448242275</v>
      </c>
      <c r="GM26" s="333">
        <v>1.4701846917188037</v>
      </c>
      <c r="GN26" s="333">
        <v>1.4725419798313308</v>
      </c>
      <c r="GO26" s="333">
        <v>1.1508191357766815</v>
      </c>
      <c r="GP26" s="333">
        <v>1.144110474305801</v>
      </c>
      <c r="GQ26" s="333">
        <v>1.3039253507385902</v>
      </c>
      <c r="GR26" s="333">
        <v>1.3714484298822445</v>
      </c>
      <c r="GS26" s="333">
        <v>1.2685005854725748</v>
      </c>
      <c r="GT26" s="333">
        <v>1.40864976522614</v>
      </c>
      <c r="GU26" s="333">
        <v>1.2813416125874275</v>
      </c>
      <c r="GV26" s="333">
        <v>1.3401951263510581</v>
      </c>
      <c r="GW26" s="333">
        <v>1.2569842081207097</v>
      </c>
      <c r="GX26" s="333">
        <v>1.4165038118974589</v>
      </c>
      <c r="GY26" s="333">
        <v>1.3884556734546378</v>
      </c>
      <c r="GZ26" s="333">
        <v>1.2231935842500139</v>
      </c>
      <c r="HA26" s="333">
        <v>1.5576741428902772</v>
      </c>
      <c r="HB26" s="333">
        <v>1.9491732312763823</v>
      </c>
      <c r="HC26" s="333">
        <v>1.7554774341032859</v>
      </c>
      <c r="HD26" s="333">
        <v>1.2886432080257628</v>
      </c>
      <c r="HE26" s="333">
        <v>1.1424433664590721</v>
      </c>
      <c r="HF26" s="333">
        <v>1.1212600855203569</v>
      </c>
      <c r="HG26" s="333">
        <v>1.1234326868959044</v>
      </c>
      <c r="HH26" s="333">
        <v>1.3943547014451787</v>
      </c>
      <c r="HI26" s="333">
        <v>1.3185821389489336</v>
      </c>
      <c r="HJ26" s="333">
        <v>1.4334722123423369</v>
      </c>
      <c r="HK26" s="333">
        <v>1.4164333397492901</v>
      </c>
      <c r="HL26" s="333">
        <v>1.4556100507938003</v>
      </c>
      <c r="HM26" s="333">
        <v>1.2612805207598845</v>
      </c>
      <c r="HN26" s="333">
        <v>1.455153977581664</v>
      </c>
      <c r="HO26" s="333">
        <v>1.4237534654606878</v>
      </c>
      <c r="HP26" s="333">
        <v>1.5470064715287899</v>
      </c>
      <c r="HQ26" s="333">
        <v>1.4707779469470501</v>
      </c>
      <c r="HR26" s="333">
        <v>1.3552252389502677</v>
      </c>
      <c r="HS26" s="333">
        <v>1.2058477512064389</v>
      </c>
      <c r="HT26" s="333">
        <v>1.2733110019903398</v>
      </c>
      <c r="HU26" s="333">
        <v>1.3530976254682403</v>
      </c>
      <c r="HV26" s="333">
        <v>1.3686638548873828</v>
      </c>
      <c r="HW26" s="333">
        <v>1.2874266426634091</v>
      </c>
      <c r="HX26" s="333">
        <v>1.1922190729299551</v>
      </c>
      <c r="HY26" s="333">
        <v>1.2462047326095271</v>
      </c>
      <c r="HZ26" s="333">
        <v>1.0989872970212475</v>
      </c>
      <c r="IA26" s="333">
        <v>1.174020862952182</v>
      </c>
      <c r="IB26" s="333">
        <v>1.3384063820040295</v>
      </c>
      <c r="IC26" s="333">
        <v>1.274970523782547</v>
      </c>
      <c r="ID26" s="333">
        <v>1.3663757457564718</v>
      </c>
      <c r="IE26" s="333">
        <v>1.4303007476793761</v>
      </c>
      <c r="IF26" s="333">
        <v>1.3603535738805821</v>
      </c>
      <c r="IG26" s="333">
        <v>1.3297114291066339</v>
      </c>
      <c r="IH26" s="333">
        <v>1.5120167915266778</v>
      </c>
      <c r="II26" s="333">
        <v>1.5869297606695252</v>
      </c>
      <c r="IJ26" s="333">
        <v>1.1382363487473084</v>
      </c>
      <c r="IK26" s="333">
        <v>1.1604476024695545</v>
      </c>
      <c r="IL26" s="333">
        <v>0.98370277392296701</v>
      </c>
      <c r="IM26" s="333">
        <v>0.97532719166528514</v>
      </c>
      <c r="IN26" s="333">
        <v>0.92088658308788773</v>
      </c>
      <c r="IO26" s="333">
        <v>1.0245591344599445</v>
      </c>
      <c r="IP26" s="333">
        <v>1.063042534442306</v>
      </c>
      <c r="IQ26" s="333">
        <v>1.2453312552368547</v>
      </c>
      <c r="IR26" s="333">
        <v>1.087765500536789</v>
      </c>
      <c r="IS26" s="333">
        <v>1.1449345634197008</v>
      </c>
      <c r="IT26" s="333">
        <v>0.99449924737392636</v>
      </c>
      <c r="IU26" s="333">
        <v>0.98461703398793921</v>
      </c>
      <c r="IV26" s="333">
        <v>1.0437231325336456</v>
      </c>
      <c r="IW26" s="333">
        <v>0.80952349694613279</v>
      </c>
      <c r="IX26" s="333">
        <v>0.80041807617653427</v>
      </c>
      <c r="IY26" s="333">
        <v>0.79788315201408289</v>
      </c>
      <c r="IZ26" s="333">
        <v>0.82974901908512688</v>
      </c>
      <c r="JA26" s="333">
        <v>0.89352539870677505</v>
      </c>
      <c r="JB26" s="333">
        <v>0.93459088733219553</v>
      </c>
      <c r="JC26" s="333">
        <v>1.1130195390036115</v>
      </c>
      <c r="JD26" s="333">
        <v>0.78343565721483499</v>
      </c>
      <c r="JE26" s="333">
        <v>0.75987592749103072</v>
      </c>
      <c r="JF26" s="333">
        <v>0.92419663618567116</v>
      </c>
      <c r="JG26" s="333">
        <v>1.0051290454685193</v>
      </c>
      <c r="JH26" s="333">
        <v>0.8345094557789613</v>
      </c>
      <c r="JI26" s="333">
        <v>0.82126621072131611</v>
      </c>
      <c r="JJ26" s="333">
        <v>0.73160566392298976</v>
      </c>
      <c r="JK26" s="333">
        <v>0.7004764999264258</v>
      </c>
      <c r="JL26" s="333">
        <v>0.76174834111578749</v>
      </c>
      <c r="JM26" s="333">
        <v>0.86203468598379773</v>
      </c>
      <c r="JN26" s="333">
        <v>0.9363961521398606</v>
      </c>
      <c r="JO26" s="333">
        <v>1.0525028389845172</v>
      </c>
      <c r="JP26" s="333">
        <v>0.90224788184194971</v>
      </c>
      <c r="JQ26" s="333">
        <v>0.81187143205208501</v>
      </c>
      <c r="JR26" s="333">
        <v>0.79447129207624401</v>
      </c>
      <c r="JS26" s="333">
        <v>0.74562122054660018</v>
      </c>
      <c r="JT26" s="333">
        <v>0.97250263539607995</v>
      </c>
      <c r="JU26" s="333">
        <v>0.91276168708206962</v>
      </c>
      <c r="JV26" s="333">
        <v>0.73948668605746859</v>
      </c>
      <c r="JW26" s="333">
        <v>0.96919480550972414</v>
      </c>
      <c r="JX26" s="333">
        <v>1.0965431833753236</v>
      </c>
      <c r="JY26" s="333">
        <v>0.76137716077766548</v>
      </c>
      <c r="JZ26" s="333">
        <v>0.91549173071383105</v>
      </c>
      <c r="KA26" s="333">
        <v>0.85287584445811282</v>
      </c>
      <c r="KB26" s="333">
        <v>0.70477502734011155</v>
      </c>
      <c r="KC26" s="333">
        <v>0.77808499976712997</v>
      </c>
      <c r="KD26" s="333">
        <v>0.75928913446078783</v>
      </c>
      <c r="KE26" s="333">
        <v>0.90361011984180939</v>
      </c>
      <c r="KF26" s="333">
        <v>0.92027967810095013</v>
      </c>
      <c r="KG26" s="333">
        <v>0.93570226635616416</v>
      </c>
      <c r="KH26" s="333">
        <v>0.81834180643105892</v>
      </c>
      <c r="KI26" s="333">
        <v>0.89430120323227313</v>
      </c>
      <c r="KJ26" s="333">
        <v>0.77441802833654816</v>
      </c>
      <c r="KK26" s="333">
        <v>0.81628401481894197</v>
      </c>
      <c r="KL26" s="333">
        <v>0.85234124414033596</v>
      </c>
      <c r="KM26" s="333">
        <v>0.86412927051195909</v>
      </c>
      <c r="KN26" s="333">
        <v>0.99225036841078107</v>
      </c>
      <c r="KO26" s="333">
        <v>0.8517901454141158</v>
      </c>
      <c r="KP26" s="333">
        <v>0.9163459555101936</v>
      </c>
      <c r="KQ26" s="333">
        <v>0.78462724873551004</v>
      </c>
      <c r="KR26" s="333">
        <v>0.81124218613153198</v>
      </c>
      <c r="KS26" s="333">
        <v>0.71581028524149515</v>
      </c>
      <c r="KT26" s="333">
        <v>0.87512164642949197</v>
      </c>
      <c r="KU26" s="333">
        <v>0.86486888322254785</v>
      </c>
      <c r="KV26" s="333">
        <v>0.88754612681385614</v>
      </c>
      <c r="KW26" s="333">
        <v>0.75665735595894879</v>
      </c>
      <c r="KX26" s="333">
        <v>0.85734619399762446</v>
      </c>
      <c r="KY26" s="333">
        <v>0.76689724995539188</v>
      </c>
      <c r="KZ26" s="333">
        <v>0.85172288183289924</v>
      </c>
      <c r="LA26" s="333">
        <v>0.75537717847528607</v>
      </c>
      <c r="LB26" s="333">
        <v>1.0253967279239142</v>
      </c>
      <c r="LC26" s="333">
        <v>1.06346197098797</v>
      </c>
      <c r="LD26" s="333">
        <v>1.1265753619809893</v>
      </c>
      <c r="LE26" s="333">
        <v>1.0436939473889686</v>
      </c>
      <c r="LF26" s="333">
        <v>1.0404816795550087</v>
      </c>
      <c r="LG26" s="333">
        <v>1.2070386812274951</v>
      </c>
      <c r="LH26" s="333">
        <v>1.1073438159881044</v>
      </c>
      <c r="LI26" s="333">
        <v>1.9352114141388013</v>
      </c>
      <c r="LJ26" s="333">
        <v>1.7766347443284256</v>
      </c>
      <c r="LK26" s="333">
        <v>1.4468155787650612</v>
      </c>
      <c r="LL26" s="333">
        <v>0.90631927042056493</v>
      </c>
      <c r="LM26" s="333">
        <v>1.9411468816338111</v>
      </c>
      <c r="LN26" s="333">
        <v>2.1916170892819649</v>
      </c>
      <c r="LO26" s="333">
        <v>1.4044990073548251</v>
      </c>
      <c r="LP26" s="333">
        <v>1.5055504278560257</v>
      </c>
      <c r="LQ26" s="333">
        <v>1.8348924220404537</v>
      </c>
      <c r="LR26" s="333">
        <v>1.5854312108319801</v>
      </c>
      <c r="LS26" s="333">
        <v>1.3248632475498898</v>
      </c>
      <c r="LT26" s="333">
        <v>1.3135087406928865</v>
      </c>
      <c r="LU26" s="333">
        <v>1.471289699283582</v>
      </c>
      <c r="LV26" s="333">
        <v>1.232957260865003</v>
      </c>
      <c r="LW26" s="333">
        <v>1.4662562294250203</v>
      </c>
      <c r="LX26" s="333">
        <v>1.3981505337926563</v>
      </c>
      <c r="LY26" s="333">
        <v>1.4935554926047061</v>
      </c>
      <c r="LZ26" s="333">
        <v>1.3458742158992578</v>
      </c>
      <c r="MA26" s="333">
        <v>1.2077589182154311</v>
      </c>
      <c r="MB26" s="333">
        <v>1.1122585157980127</v>
      </c>
      <c r="MC26" s="333">
        <v>1.5250338446525653</v>
      </c>
      <c r="MD26" s="333">
        <v>1.7901666107082521</v>
      </c>
      <c r="ME26" s="333">
        <v>1.8284145672539021</v>
      </c>
      <c r="MF26" s="333">
        <v>1.6804877576580348</v>
      </c>
      <c r="MG26" s="333">
        <v>2.1382298275498397</v>
      </c>
      <c r="MH26" s="333">
        <v>2.0684409022588475</v>
      </c>
      <c r="MI26" s="333">
        <v>1.7456797947530938</v>
      </c>
      <c r="MJ26" s="333">
        <v>1.8719176003093017</v>
      </c>
      <c r="MK26" s="333">
        <v>1.6187148821294957</v>
      </c>
      <c r="ML26" s="333">
        <v>2.1102096479006391</v>
      </c>
      <c r="MM26" s="333">
        <v>1.7855200611871953</v>
      </c>
      <c r="MN26" s="333">
        <v>1.171216930240923</v>
      </c>
      <c r="MO26" s="333">
        <v>1.2930034946399762</v>
      </c>
      <c r="MP26" s="333">
        <v>2.1235952218969443</v>
      </c>
      <c r="MQ26" s="333">
        <v>2.2005744753320662</v>
      </c>
      <c r="MR26" s="333">
        <v>1.4116733965738475</v>
      </c>
      <c r="MS26" s="333">
        <v>1.161165570558178</v>
      </c>
      <c r="MT26" s="333">
        <v>1.598034583222375</v>
      </c>
      <c r="MU26" s="333">
        <v>1.9834163484598204</v>
      </c>
      <c r="MV26" s="333">
        <v>1.9978804532527967</v>
      </c>
      <c r="MW26" s="333">
        <v>2.3936212293113157</v>
      </c>
      <c r="MX26" s="333">
        <v>2.8169926334309396</v>
      </c>
      <c r="MY26" s="333">
        <v>2.4639806881433031</v>
      </c>
      <c r="MZ26" s="333">
        <v>2.3021027016966702</v>
      </c>
      <c r="NA26" s="333">
        <v>1.6080799936657997</v>
      </c>
      <c r="NB26" s="333">
        <v>1.4925677036976612</v>
      </c>
      <c r="NC26" s="333">
        <v>1.8058953772930499</v>
      </c>
      <c r="ND26" s="333">
        <v>1.8944864886489621</v>
      </c>
      <c r="NE26" s="333">
        <v>1.5570230722258982</v>
      </c>
      <c r="NF26" s="333">
        <v>1.4836994985932637</v>
      </c>
      <c r="NG26" s="333">
        <v>1.6678938288888261</v>
      </c>
      <c r="NH26" s="333">
        <v>1.6025314547414029</v>
      </c>
      <c r="NI26" s="333">
        <v>1.6968503053161483</v>
      </c>
      <c r="NJ26" s="333">
        <v>1.5943932379453811</v>
      </c>
    </row>
    <row r="27" spans="4:374" x14ac:dyDescent="0.25">
      <c r="I27" s="322" t="s">
        <v>203</v>
      </c>
      <c r="J27" s="333">
        <v>1.2215046084605148</v>
      </c>
      <c r="K27" s="333">
        <v>1.4274975546511912</v>
      </c>
      <c r="L27" s="333">
        <v>1.4479350793363188</v>
      </c>
      <c r="M27" s="333">
        <v>1.3338043108367128</v>
      </c>
      <c r="N27" s="333">
        <v>1.3055612326816004</v>
      </c>
      <c r="O27" s="333">
        <v>1.6862503319713684</v>
      </c>
      <c r="P27" s="333">
        <v>1.6480337888910439</v>
      </c>
      <c r="Q27" s="333">
        <v>1.2122483743403747</v>
      </c>
      <c r="R27" s="333">
        <v>1.511654981779982</v>
      </c>
      <c r="S27" s="333">
        <v>2.0070557331417445</v>
      </c>
      <c r="T27" s="333">
        <v>2.1537239533800889</v>
      </c>
      <c r="U27" s="333">
        <v>1.8465772812674672</v>
      </c>
      <c r="V27" s="333">
        <v>1.8412525870877232</v>
      </c>
      <c r="W27" s="333">
        <v>1.9942438374025515</v>
      </c>
      <c r="X27" s="333">
        <v>2.0280135697988855</v>
      </c>
      <c r="Y27" s="333">
        <v>1.7956519834277989</v>
      </c>
      <c r="Z27" s="333">
        <v>1.8283870769284969</v>
      </c>
      <c r="AA27" s="333">
        <v>1.6995733165428404</v>
      </c>
      <c r="AB27" s="333">
        <v>1.6496165528791975</v>
      </c>
      <c r="AC27" s="333">
        <v>2.612450031916413</v>
      </c>
      <c r="AD27" s="333">
        <v>3.1558626660678986</v>
      </c>
      <c r="AE27" s="333">
        <v>2.1898076356185974</v>
      </c>
      <c r="AF27" s="333">
        <v>1.2928901174740921</v>
      </c>
      <c r="AG27" s="333">
        <v>1.4488048660245547</v>
      </c>
      <c r="AH27" s="333">
        <v>1.8233494589999175</v>
      </c>
      <c r="AI27" s="333">
        <v>1.9649688160311845</v>
      </c>
      <c r="AJ27" s="333">
        <v>1.341500110813405</v>
      </c>
      <c r="AK27" s="333">
        <v>2.0728478408845032</v>
      </c>
      <c r="AL27" s="333">
        <v>1.5163423065864836</v>
      </c>
      <c r="AM27" s="333">
        <v>3.1910833129644072</v>
      </c>
      <c r="AN27" s="333">
        <v>3.0448893289855232</v>
      </c>
      <c r="AO27" s="333">
        <v>3.1828066299420903</v>
      </c>
      <c r="AP27" s="333">
        <v>2.3624881447676755</v>
      </c>
      <c r="AQ27" s="333">
        <v>1.8279894023899976</v>
      </c>
      <c r="AR27" s="333">
        <v>1.5796866075778246</v>
      </c>
      <c r="AS27" s="333">
        <v>1.2897241749005097</v>
      </c>
      <c r="AT27" s="333">
        <v>1.52292757042117</v>
      </c>
      <c r="AU27" s="333">
        <v>1.4924564808948411</v>
      </c>
      <c r="AV27" s="333">
        <v>1.816838165784002</v>
      </c>
      <c r="AW27" s="333">
        <v>2.3802345032613941</v>
      </c>
      <c r="AX27" s="333">
        <v>1.9151514440411352</v>
      </c>
      <c r="AY27" s="333">
        <v>1.8002461348415191</v>
      </c>
      <c r="AZ27" s="333">
        <v>1.7817990285004763</v>
      </c>
      <c r="BA27" s="333">
        <v>1.9062160822799623</v>
      </c>
      <c r="BB27" s="333">
        <v>1.6176012782870266</v>
      </c>
      <c r="BC27" s="333">
        <v>1.3572152671293984</v>
      </c>
      <c r="BD27" s="333">
        <v>1.9312273110312903</v>
      </c>
      <c r="BE27" s="333">
        <v>1.8778154184285671</v>
      </c>
      <c r="BF27" s="333">
        <v>2.0328498933754178</v>
      </c>
      <c r="BG27" s="333">
        <v>2.0535931082442258</v>
      </c>
      <c r="BH27" s="333">
        <v>1.9710983464659353</v>
      </c>
      <c r="BI27" s="333">
        <v>1.4801690125072955</v>
      </c>
      <c r="BJ27" s="333">
        <v>1.7864409550170437</v>
      </c>
      <c r="BK27" s="333">
        <v>1.7252802003726051</v>
      </c>
      <c r="BL27" s="333">
        <v>1.6474985571269505</v>
      </c>
      <c r="BM27" s="333">
        <v>2.1759024561984743</v>
      </c>
      <c r="BN27" s="333">
        <v>2.3576044833681249</v>
      </c>
      <c r="BO27" s="333">
        <v>2.2120105475576102</v>
      </c>
      <c r="BP27" s="333">
        <v>2.0811618284495776</v>
      </c>
      <c r="BQ27" s="333">
        <v>1.9194910483611989</v>
      </c>
      <c r="BR27" s="333">
        <v>1.9429480913285075</v>
      </c>
      <c r="BS27" s="333">
        <v>1.8169098215266248</v>
      </c>
      <c r="BT27" s="333">
        <v>2.1364496151447621</v>
      </c>
      <c r="BU27" s="333">
        <v>2.279857807103133</v>
      </c>
      <c r="BV27" s="333">
        <v>2.8192425927150606</v>
      </c>
      <c r="BW27" s="333">
        <v>2.5162202286469002</v>
      </c>
      <c r="BX27" s="333">
        <v>2.1397747680986656</v>
      </c>
      <c r="BY27" s="333">
        <v>1.6592058931411684</v>
      </c>
      <c r="BZ27" s="333">
        <v>1.5018936121750619</v>
      </c>
      <c r="CA27" s="333">
        <v>1.379691605693022</v>
      </c>
      <c r="CB27" s="333">
        <v>1.7250531200078683</v>
      </c>
      <c r="CC27" s="333">
        <v>1.590891357386375</v>
      </c>
      <c r="CD27" s="333">
        <v>1.155728403274543</v>
      </c>
      <c r="CE27" s="333">
        <v>1.0892556698461517</v>
      </c>
      <c r="CF27" s="333">
        <v>1.5696248462361402</v>
      </c>
      <c r="CG27" s="333">
        <v>1.5742658578039259</v>
      </c>
      <c r="CH27" s="333">
        <v>1.6134536093472938</v>
      </c>
      <c r="CI27" s="333">
        <v>1.5245213122843893</v>
      </c>
      <c r="CJ27" s="333">
        <v>1.3374588985173319</v>
      </c>
      <c r="CK27" s="333">
        <v>1.2861510981989019</v>
      </c>
      <c r="CL27" s="333">
        <v>1.6590955982221365</v>
      </c>
      <c r="CM27" s="333">
        <v>1.7252423507281311</v>
      </c>
      <c r="CN27" s="333">
        <v>1.203497367918406</v>
      </c>
      <c r="CO27" s="333">
        <v>1.2063245622575836</v>
      </c>
      <c r="CP27" s="333">
        <v>1.5502348829260186</v>
      </c>
      <c r="CQ27" s="333">
        <v>1.6299630689530362</v>
      </c>
      <c r="CR27" s="333">
        <v>1.3076655250671507</v>
      </c>
      <c r="CS27" s="333">
        <v>1.149110200276581</v>
      </c>
      <c r="CT27" s="333">
        <v>0.94815047185458368</v>
      </c>
      <c r="CU27" s="333">
        <v>1.2331187354137021</v>
      </c>
      <c r="CV27" s="333">
        <v>1.4397545690543976</v>
      </c>
      <c r="CW27" s="333">
        <v>1.2321227319481689</v>
      </c>
      <c r="CX27" s="333">
        <v>0.88399064437457109</v>
      </c>
      <c r="CY27" s="333">
        <v>1.1092709143272268</v>
      </c>
      <c r="CZ27" s="333">
        <v>1.4987358724204181</v>
      </c>
      <c r="DA27" s="333">
        <v>0.96176569858052974</v>
      </c>
      <c r="DB27" s="333">
        <v>0.78934158021173106</v>
      </c>
      <c r="DC27" s="333">
        <v>0.69901616507515019</v>
      </c>
      <c r="DD27" s="333">
        <v>1.0729557098537561</v>
      </c>
      <c r="DE27" s="333">
        <v>0.97825957011840237</v>
      </c>
      <c r="DF27" s="333">
        <v>1.0633578288885344</v>
      </c>
      <c r="DG27" s="333">
        <v>0.86091340192832011</v>
      </c>
      <c r="DH27" s="333">
        <v>0.81022684547956847</v>
      </c>
      <c r="DI27" s="333">
        <v>0.72150642160130884</v>
      </c>
      <c r="DJ27" s="333">
        <v>1.0743741543369372</v>
      </c>
      <c r="DK27" s="333">
        <v>0.90736750984570003</v>
      </c>
      <c r="DL27" s="333">
        <v>0.86073487387060932</v>
      </c>
      <c r="DM27" s="333">
        <v>0.96653378079654484</v>
      </c>
      <c r="DN27" s="333">
        <v>0.84577025298863739</v>
      </c>
      <c r="DO27" s="333">
        <v>0.88802092783152997</v>
      </c>
      <c r="DP27" s="333">
        <v>0.77429803549914145</v>
      </c>
      <c r="DQ27" s="333">
        <v>0.80770804178633637</v>
      </c>
      <c r="DR27" s="333">
        <v>0.71084078372073245</v>
      </c>
      <c r="DS27" s="333">
        <v>0.69304829487037956</v>
      </c>
      <c r="DT27" s="333">
        <v>0.78121222088628561</v>
      </c>
      <c r="DU27" s="333">
        <v>0.84125335201017615</v>
      </c>
      <c r="DV27" s="333">
        <v>1.0534498698724521</v>
      </c>
      <c r="DW27" s="333">
        <v>1.1280775551556548</v>
      </c>
      <c r="DX27" s="333">
        <v>0.92013207345784609</v>
      </c>
      <c r="DY27" s="333">
        <v>0.96387301537505377</v>
      </c>
      <c r="DZ27" s="333">
        <v>0.94742113488224389</v>
      </c>
      <c r="EA27" s="333">
        <v>0.71407428486347058</v>
      </c>
      <c r="EB27" s="333">
        <v>0.77813078770209243</v>
      </c>
      <c r="EC27" s="333">
        <v>0.81088998223166142</v>
      </c>
      <c r="ED27" s="333">
        <v>0.91263326362212349</v>
      </c>
      <c r="EE27" s="333">
        <v>0.6813450362044956</v>
      </c>
      <c r="EF27" s="333">
        <v>0.65468497167680884</v>
      </c>
      <c r="EG27" s="333">
        <v>0.70388552098239887</v>
      </c>
      <c r="EH27" s="333">
        <v>0.78797892832668737</v>
      </c>
      <c r="EI27" s="333">
        <v>0.69816973796626192</v>
      </c>
      <c r="EJ27" s="333">
        <v>0.68391606779076519</v>
      </c>
      <c r="EK27" s="333">
        <v>0.93890444483005919</v>
      </c>
      <c r="EL27" s="333">
        <v>0.94890159101626381</v>
      </c>
      <c r="EM27" s="333">
        <v>0.89393907233287428</v>
      </c>
      <c r="EN27" s="333">
        <v>0.7526695974506914</v>
      </c>
      <c r="EO27" s="333">
        <v>0.69414828974103615</v>
      </c>
      <c r="EP27" s="333">
        <v>0.70058617760976749</v>
      </c>
      <c r="EQ27" s="333">
        <v>0.77490072063394655</v>
      </c>
      <c r="ER27" s="333">
        <v>0.62189570138396266</v>
      </c>
      <c r="ES27" s="333">
        <v>0.6944084522915186</v>
      </c>
      <c r="ET27" s="333">
        <v>0.61872976159184234</v>
      </c>
      <c r="EU27" s="333">
        <v>0.6112964399656704</v>
      </c>
      <c r="EV27" s="333">
        <v>0.67553284479762843</v>
      </c>
      <c r="EW27" s="333">
        <v>0.69367926343255859</v>
      </c>
      <c r="EX27" s="333">
        <v>0.80437163029877923</v>
      </c>
      <c r="EY27" s="333">
        <v>0.76415081703910448</v>
      </c>
      <c r="EZ27" s="333">
        <v>0.67280746788833612</v>
      </c>
      <c r="FA27" s="333">
        <v>0.61333992750121757</v>
      </c>
      <c r="FB27" s="333">
        <v>0.74484202457150428</v>
      </c>
      <c r="FC27" s="333">
        <v>0.70359906668754379</v>
      </c>
      <c r="FD27" s="333">
        <v>0.80954433983934371</v>
      </c>
      <c r="FE27" s="333">
        <v>0.71098300355015109</v>
      </c>
      <c r="FF27" s="333">
        <v>0.78879998194744749</v>
      </c>
      <c r="FG27" s="333">
        <v>0.59641759717520748</v>
      </c>
      <c r="FH27" s="333">
        <v>0.58761798069885851</v>
      </c>
      <c r="FI27" s="333">
        <v>0.65362161763811755</v>
      </c>
      <c r="FJ27" s="333">
        <v>0.84833192817846304</v>
      </c>
      <c r="FK27" s="333">
        <v>0.80044487091968397</v>
      </c>
      <c r="FL27" s="333">
        <v>0.79650881652155647</v>
      </c>
      <c r="FM27" s="333">
        <v>0.65081624092308421</v>
      </c>
      <c r="FN27" s="333">
        <v>0.68498396460409028</v>
      </c>
      <c r="FO27" s="333">
        <v>0.60470858034742891</v>
      </c>
      <c r="FP27" s="333">
        <v>0.61432744131693551</v>
      </c>
      <c r="FQ27" s="333">
        <v>0.65244545299309287</v>
      </c>
      <c r="FR27" s="333">
        <v>0.71185994638499195</v>
      </c>
      <c r="FS27" s="333">
        <v>0.85029925227092484</v>
      </c>
      <c r="FT27" s="333">
        <v>0.80887423591357444</v>
      </c>
      <c r="FU27" s="333">
        <v>0.81933211131930062</v>
      </c>
      <c r="FV27" s="333">
        <v>0.76737744352967618</v>
      </c>
      <c r="FW27" s="333">
        <v>0.74052115863456547</v>
      </c>
      <c r="FX27" s="333">
        <v>0.87043867379860895</v>
      </c>
      <c r="FY27" s="333">
        <v>0.81230461113742369</v>
      </c>
      <c r="FZ27" s="333">
        <v>0.872223602189105</v>
      </c>
      <c r="GA27" s="333">
        <v>0.85353711937256993</v>
      </c>
      <c r="GB27" s="333">
        <v>0.86223509089067374</v>
      </c>
      <c r="GC27" s="333">
        <v>1.0034777837687501</v>
      </c>
      <c r="GD27" s="333">
        <v>1.007605911765451</v>
      </c>
      <c r="GE27" s="333">
        <v>1.1420812357508809</v>
      </c>
      <c r="GF27" s="333">
        <v>1.2097711264033713</v>
      </c>
      <c r="GG27" s="333">
        <v>1.2281428880051337</v>
      </c>
      <c r="GH27" s="333">
        <v>0.88833034062937732</v>
      </c>
      <c r="GI27" s="333">
        <v>0.96583934396183124</v>
      </c>
      <c r="GJ27" s="333">
        <v>1.0165741691280683</v>
      </c>
      <c r="GK27" s="333">
        <v>1.2588655267899325</v>
      </c>
      <c r="GL27" s="333">
        <v>1.2533439530615231</v>
      </c>
      <c r="GM27" s="333">
        <v>1.2660340416573057</v>
      </c>
      <c r="GN27" s="333">
        <v>1.2655435713978309</v>
      </c>
      <c r="GO27" s="333">
        <v>0.96483849963907009</v>
      </c>
      <c r="GP27" s="333">
        <v>0.86127985234649029</v>
      </c>
      <c r="GQ27" s="333">
        <v>1.0605506965342939</v>
      </c>
      <c r="GR27" s="333">
        <v>1.1658886132080002</v>
      </c>
      <c r="GS27" s="333">
        <v>1.1382076558220882</v>
      </c>
      <c r="GT27" s="333">
        <v>1.242968331527956</v>
      </c>
      <c r="GU27" s="333">
        <v>1.1522439738846648</v>
      </c>
      <c r="GV27" s="333">
        <v>1.1684335547055931</v>
      </c>
      <c r="GW27" s="333">
        <v>1.0518653741758781</v>
      </c>
      <c r="GX27" s="333">
        <v>1.2327382568532639</v>
      </c>
      <c r="GY27" s="333">
        <v>1.1519549824779356</v>
      </c>
      <c r="GZ27" s="333">
        <v>1.0189412834308722</v>
      </c>
      <c r="HA27" s="333">
        <v>1.3323086468778889</v>
      </c>
      <c r="HB27" s="333">
        <v>1.7705469216884124</v>
      </c>
      <c r="HC27" s="333">
        <v>1.5571813401467285</v>
      </c>
      <c r="HD27" s="333">
        <v>1.0787432976868512</v>
      </c>
      <c r="HE27" s="333">
        <v>0.87401381537170253</v>
      </c>
      <c r="HF27" s="333">
        <v>0.89556122085081469</v>
      </c>
      <c r="HG27" s="333">
        <v>1.0266284553026415</v>
      </c>
      <c r="HH27" s="333">
        <v>1.1386069804517385</v>
      </c>
      <c r="HI27" s="333">
        <v>1.1864198670191659</v>
      </c>
      <c r="HJ27" s="333">
        <v>1.1931138448580823</v>
      </c>
      <c r="HK27" s="333">
        <v>1.1896904774834161</v>
      </c>
      <c r="HL27" s="333">
        <v>1.2018384008312923</v>
      </c>
      <c r="HM27" s="333">
        <v>1.089366992413467</v>
      </c>
      <c r="HN27" s="333">
        <v>1.296806226752246</v>
      </c>
      <c r="HO27" s="333">
        <v>1.3400131361520236</v>
      </c>
      <c r="HP27" s="333">
        <v>1.3892169188640431</v>
      </c>
      <c r="HQ27" s="333">
        <v>1.2269286989793702</v>
      </c>
      <c r="HR27" s="333">
        <v>1.166379830073881</v>
      </c>
      <c r="HS27" s="333">
        <v>1.0001636244358032</v>
      </c>
      <c r="HT27" s="333">
        <v>1.0036991830330493</v>
      </c>
      <c r="HU27" s="333">
        <v>1.1123110119521715</v>
      </c>
      <c r="HV27" s="333">
        <v>1.2129183667248116</v>
      </c>
      <c r="HW27" s="333">
        <v>1.0874340112058438</v>
      </c>
      <c r="HX27" s="333">
        <v>0.99979285599561252</v>
      </c>
      <c r="HY27" s="333">
        <v>1.1384107491769628</v>
      </c>
      <c r="HZ27" s="333">
        <v>1.0211043360913239</v>
      </c>
      <c r="IA27" s="333">
        <v>1.0492078201516124</v>
      </c>
      <c r="IB27" s="333">
        <v>1.0795126491434233</v>
      </c>
      <c r="IC27" s="333">
        <v>1.1300504578821573</v>
      </c>
      <c r="ID27" s="333">
        <v>1.1578610465888779</v>
      </c>
      <c r="IE27" s="333">
        <v>1.2179459335629816</v>
      </c>
      <c r="IF27" s="333">
        <v>1.1235967190133491</v>
      </c>
      <c r="IG27" s="333">
        <v>1.1212312932845563</v>
      </c>
      <c r="IH27" s="333">
        <v>1.3136904736280488</v>
      </c>
      <c r="II27" s="333">
        <v>1.3540258426378595</v>
      </c>
      <c r="IJ27" s="333">
        <v>0.97787749372733279</v>
      </c>
      <c r="IK27" s="333">
        <v>0.96173626742597307</v>
      </c>
      <c r="IL27" s="333">
        <v>0.92851824467587118</v>
      </c>
      <c r="IM27" s="333">
        <v>0.81116517974009505</v>
      </c>
      <c r="IN27" s="333">
        <v>0.7364105251957781</v>
      </c>
      <c r="IO27" s="333">
        <v>0.88965951364579376</v>
      </c>
      <c r="IP27" s="333">
        <v>0.90862328772212386</v>
      </c>
      <c r="IQ27" s="333">
        <v>1.0686676644331556</v>
      </c>
      <c r="IR27" s="333">
        <v>1.0243581872323375</v>
      </c>
      <c r="IS27" s="333">
        <v>0.96496906700353779</v>
      </c>
      <c r="IT27" s="333">
        <v>0.88183699022950868</v>
      </c>
      <c r="IU27" s="333">
        <v>0.9295953577738576</v>
      </c>
      <c r="IV27" s="333">
        <v>0.90365308388491872</v>
      </c>
      <c r="IW27" s="333">
        <v>0.77374026210291202</v>
      </c>
      <c r="IX27" s="333">
        <v>0.72877144865947585</v>
      </c>
      <c r="IY27" s="333">
        <v>0.74133327505576974</v>
      </c>
      <c r="IZ27" s="333">
        <v>0.73264631535666702</v>
      </c>
      <c r="JA27" s="333">
        <v>0.76627885709798016</v>
      </c>
      <c r="JB27" s="333">
        <v>0.79502956048707485</v>
      </c>
      <c r="JC27" s="333">
        <v>0.95949122905571604</v>
      </c>
      <c r="JD27" s="333">
        <v>0.72964449298595602</v>
      </c>
      <c r="JE27" s="333">
        <v>0.73550632901588242</v>
      </c>
      <c r="JF27" s="333">
        <v>0.84390764304900789</v>
      </c>
      <c r="JG27" s="333">
        <v>0.80821320291247067</v>
      </c>
      <c r="JH27" s="333">
        <v>0.74688792164221851</v>
      </c>
      <c r="JI27" s="333">
        <v>0.75558141261172063</v>
      </c>
      <c r="JJ27" s="333">
        <v>0.59909495822928205</v>
      </c>
      <c r="JK27" s="333">
        <v>0.68230130136419986</v>
      </c>
      <c r="JL27" s="333">
        <v>0.75333370728429583</v>
      </c>
      <c r="JM27" s="333">
        <v>0.75704291767620757</v>
      </c>
      <c r="JN27" s="333">
        <v>0.80505385087999459</v>
      </c>
      <c r="JO27" s="333">
        <v>0.92119945104634693</v>
      </c>
      <c r="JP27" s="333">
        <v>0.73186471173183421</v>
      </c>
      <c r="JQ27" s="333">
        <v>0.68653055471621605</v>
      </c>
      <c r="JR27" s="333">
        <v>0.73629157065595507</v>
      </c>
      <c r="JS27" s="333">
        <v>0.67992275474834607</v>
      </c>
      <c r="JT27" s="333">
        <v>0.85095941134602737</v>
      </c>
      <c r="JU27" s="333">
        <v>0.81420495313558494</v>
      </c>
      <c r="JV27" s="333">
        <v>0.63002216729797267</v>
      </c>
      <c r="JW27" s="333">
        <v>0.79539054255157426</v>
      </c>
      <c r="JX27" s="333">
        <v>0.92671017684610557</v>
      </c>
      <c r="JY27" s="333">
        <v>0.75039665350427875</v>
      </c>
      <c r="JZ27" s="333">
        <v>0.74657520067240946</v>
      </c>
      <c r="KA27" s="333">
        <v>0.78617168253942493</v>
      </c>
      <c r="KB27" s="333">
        <v>0.65360131179890923</v>
      </c>
      <c r="KC27" s="333">
        <v>0.72183634544555553</v>
      </c>
      <c r="KD27" s="333">
        <v>0.63892309794213653</v>
      </c>
      <c r="KE27" s="333">
        <v>0.79019155892803694</v>
      </c>
      <c r="KF27" s="333">
        <v>0.78462757402661087</v>
      </c>
      <c r="KG27" s="333">
        <v>0.82881945064671503</v>
      </c>
      <c r="KH27" s="333">
        <v>0.74099880411020091</v>
      </c>
      <c r="KI27" s="333">
        <v>0.73575887550364971</v>
      </c>
      <c r="KJ27" s="333">
        <v>0.66971366667889587</v>
      </c>
      <c r="KK27" s="333">
        <v>0.77674598855845634</v>
      </c>
      <c r="KL27" s="333">
        <v>0.72727107729053819</v>
      </c>
      <c r="KM27" s="333">
        <v>0.80019485356674813</v>
      </c>
      <c r="KN27" s="333">
        <v>0.92258597878295601</v>
      </c>
      <c r="KO27" s="333">
        <v>0.90336908680265615</v>
      </c>
      <c r="KP27" s="333">
        <v>0.81903205636886578</v>
      </c>
      <c r="KQ27" s="333">
        <v>0.7622126204778118</v>
      </c>
      <c r="KR27" s="333">
        <v>0.67947761094796988</v>
      </c>
      <c r="KS27" s="333">
        <v>0.69174511522355775</v>
      </c>
      <c r="KT27" s="333">
        <v>0.74591468789942206</v>
      </c>
      <c r="KU27" s="333">
        <v>0.78202375487150622</v>
      </c>
      <c r="KV27" s="333">
        <v>0.76462243458644719</v>
      </c>
      <c r="KW27" s="333">
        <v>0.6752537540650082</v>
      </c>
      <c r="KX27" s="333">
        <v>0.74864954028468478</v>
      </c>
      <c r="KY27" s="333">
        <v>0.70213254480574283</v>
      </c>
      <c r="KZ27" s="333">
        <v>0.68056363800321684</v>
      </c>
      <c r="LA27" s="333">
        <v>0.64429981764899602</v>
      </c>
      <c r="LB27" s="333">
        <v>1.0197419992166936</v>
      </c>
      <c r="LC27" s="333">
        <v>1.0070894759524089</v>
      </c>
      <c r="LD27" s="333">
        <v>1.0116479309014774</v>
      </c>
      <c r="LE27" s="333">
        <v>0.91466095907634437</v>
      </c>
      <c r="LF27" s="333">
        <v>0.98095638765818971</v>
      </c>
      <c r="LG27" s="333">
        <v>1.1175880478042191</v>
      </c>
      <c r="LH27" s="333">
        <v>1.0139694338834468</v>
      </c>
      <c r="LI27" s="333">
        <v>1.7193875950662765</v>
      </c>
      <c r="LJ27" s="333">
        <v>1.705959453647768</v>
      </c>
      <c r="LK27" s="333">
        <v>1.3111419257963917</v>
      </c>
      <c r="LL27" s="333">
        <v>0.85127516964945793</v>
      </c>
      <c r="LM27" s="333">
        <v>1.7398879462654528</v>
      </c>
      <c r="LN27" s="333">
        <v>2.0245226717914382</v>
      </c>
      <c r="LO27" s="333">
        <v>1.3672373197229415</v>
      </c>
      <c r="LP27" s="333">
        <v>1.4474627729176657</v>
      </c>
      <c r="LQ27" s="333">
        <v>1.7469523490367589</v>
      </c>
      <c r="LR27" s="333">
        <v>1.42568194521474</v>
      </c>
      <c r="LS27" s="333">
        <v>1.2575553694805841</v>
      </c>
      <c r="LT27" s="333">
        <v>1.2337845268768988</v>
      </c>
      <c r="LU27" s="333">
        <v>1.2617200522162295</v>
      </c>
      <c r="LV27" s="333">
        <v>1.1276298273315359</v>
      </c>
      <c r="LW27" s="333">
        <v>1.4069329099759829</v>
      </c>
      <c r="LX27" s="333">
        <v>1.2934968038914905</v>
      </c>
      <c r="LY27" s="333">
        <v>1.3107044522722853</v>
      </c>
      <c r="LZ27" s="333">
        <v>1.4598899259381093</v>
      </c>
      <c r="MA27" s="333">
        <v>1.1122167191825476</v>
      </c>
      <c r="MB27" s="333">
        <v>1.0552001376426938</v>
      </c>
      <c r="MC27" s="333">
        <v>1.53534798739645</v>
      </c>
      <c r="MD27" s="333">
        <v>1.6256396358795775</v>
      </c>
      <c r="ME27" s="333">
        <v>1.7623746798314956</v>
      </c>
      <c r="MF27" s="333">
        <v>1.5833648459513747</v>
      </c>
      <c r="MG27" s="333">
        <v>1.9885634913674164</v>
      </c>
      <c r="MH27" s="333">
        <v>1.8882269405328211</v>
      </c>
      <c r="MI27" s="333">
        <v>1.7009563490960762</v>
      </c>
      <c r="MJ27" s="333">
        <v>1.7172443881752844</v>
      </c>
      <c r="MK27" s="333">
        <v>1.491795818455794</v>
      </c>
      <c r="ML27" s="333">
        <v>2.0561537363977371</v>
      </c>
      <c r="MM27" s="333">
        <v>1.592905234787938</v>
      </c>
      <c r="MN27" s="333">
        <v>1.0481587822594147</v>
      </c>
      <c r="MO27" s="333">
        <v>1.2273732411281055</v>
      </c>
      <c r="MP27" s="333">
        <v>1.8881184521384564</v>
      </c>
      <c r="MQ27" s="333">
        <v>2.135079611973139</v>
      </c>
      <c r="MR27" s="333">
        <v>1.236804610190839</v>
      </c>
      <c r="MS27" s="333">
        <v>1.034632421781944</v>
      </c>
      <c r="MT27" s="333">
        <v>1.5804642048194311</v>
      </c>
      <c r="MU27" s="333">
        <v>1.653188744891704</v>
      </c>
      <c r="MV27" s="333">
        <v>1.8385355386517808</v>
      </c>
      <c r="MW27" s="333">
        <v>2.250482279778836</v>
      </c>
      <c r="MX27" s="333">
        <v>2.6759126787369887</v>
      </c>
      <c r="MY27" s="333">
        <v>2.407239027704593</v>
      </c>
      <c r="MZ27" s="333">
        <v>2.192809391432438</v>
      </c>
      <c r="NA27" s="333">
        <v>1.5363694504340779</v>
      </c>
      <c r="NB27" s="333">
        <v>1.367207867707366</v>
      </c>
      <c r="NC27" s="333">
        <v>1.8318093633795411</v>
      </c>
      <c r="ND27" s="333">
        <v>1.7598281733668091</v>
      </c>
      <c r="NE27" s="333">
        <v>1.4545444228790645</v>
      </c>
      <c r="NF27" s="333">
        <v>1.3403525047423557</v>
      </c>
      <c r="NG27" s="333">
        <v>1.5934097974171069</v>
      </c>
      <c r="NH27" s="333">
        <v>1.486114800569674</v>
      </c>
      <c r="NI27" s="333">
        <v>1.6138494627605724</v>
      </c>
      <c r="NJ27" s="333">
        <v>1.5769351189838965</v>
      </c>
    </row>
    <row r="28" spans="4:374" ht="15.75" thickBot="1" x14ac:dyDescent="0.3"/>
    <row r="29" spans="4:374" ht="15.75" thickBot="1" x14ac:dyDescent="0.3">
      <c r="J29" s="334">
        <f t="shared" ref="J29:BU29" si="1">SUM(J4:J27)</f>
        <v>29.953146689333835</v>
      </c>
      <c r="K29" s="334">
        <f t="shared" si="1"/>
        <v>39.851604442481353</v>
      </c>
      <c r="L29" s="334">
        <f t="shared" si="1"/>
        <v>37.948068518716582</v>
      </c>
      <c r="M29" s="334">
        <f t="shared" si="1"/>
        <v>40.496412854015048</v>
      </c>
      <c r="N29" s="334">
        <f t="shared" si="1"/>
        <v>35.480258442156106</v>
      </c>
      <c r="O29" s="334">
        <f t="shared" si="1"/>
        <v>38.560929268728238</v>
      </c>
      <c r="P29" s="334">
        <f t="shared" si="1"/>
        <v>49.800648387284831</v>
      </c>
      <c r="Q29" s="334">
        <f t="shared" si="1"/>
        <v>38.764913421381159</v>
      </c>
      <c r="R29" s="334">
        <f t="shared" si="1"/>
        <v>36.076490023558776</v>
      </c>
      <c r="S29" s="334">
        <f t="shared" si="1"/>
        <v>48.276103266172761</v>
      </c>
      <c r="T29" s="334">
        <f t="shared" si="1"/>
        <v>55.784922222778576</v>
      </c>
      <c r="U29" s="334">
        <f t="shared" si="1"/>
        <v>57.285285604919999</v>
      </c>
      <c r="V29" s="334">
        <f t="shared" si="1"/>
        <v>52.789115161000254</v>
      </c>
      <c r="W29" s="334">
        <f t="shared" si="1"/>
        <v>53.474610566061571</v>
      </c>
      <c r="X29" s="334">
        <f t="shared" si="1"/>
        <v>52.911141605625836</v>
      </c>
      <c r="Y29" s="334">
        <f t="shared" si="1"/>
        <v>51.414210692111716</v>
      </c>
      <c r="Z29" s="334">
        <f t="shared" si="1"/>
        <v>51.119356432164928</v>
      </c>
      <c r="AA29" s="334">
        <f t="shared" si="1"/>
        <v>46.945493919249017</v>
      </c>
      <c r="AB29" s="334">
        <f t="shared" si="1"/>
        <v>46.494749278787225</v>
      </c>
      <c r="AC29" s="334">
        <f t="shared" si="1"/>
        <v>48.653592932925434</v>
      </c>
      <c r="AD29" s="334">
        <f t="shared" si="1"/>
        <v>85.759602776198861</v>
      </c>
      <c r="AE29" s="334">
        <f t="shared" si="1"/>
        <v>69.089880966003676</v>
      </c>
      <c r="AF29" s="334">
        <f t="shared" si="1"/>
        <v>48.4698968176059</v>
      </c>
      <c r="AG29" s="334">
        <f t="shared" si="1"/>
        <v>33.698197100351649</v>
      </c>
      <c r="AH29" s="334">
        <f t="shared" si="1"/>
        <v>42.764779620960951</v>
      </c>
      <c r="AI29" s="334">
        <f t="shared" si="1"/>
        <v>49.927219481366897</v>
      </c>
      <c r="AJ29" s="334">
        <f t="shared" si="1"/>
        <v>44.64694796781334</v>
      </c>
      <c r="AK29" s="334">
        <f t="shared" si="1"/>
        <v>49.995738310044729</v>
      </c>
      <c r="AL29" s="334">
        <f t="shared" si="1"/>
        <v>50.231438955895385</v>
      </c>
      <c r="AM29" s="334">
        <f t="shared" si="1"/>
        <v>58.491779553938798</v>
      </c>
      <c r="AN29" s="334">
        <f t="shared" si="1"/>
        <v>83.905819901719553</v>
      </c>
      <c r="AO29" s="334">
        <f t="shared" si="1"/>
        <v>85.066141051165744</v>
      </c>
      <c r="AP29" s="334">
        <f t="shared" si="1"/>
        <v>73.092333055509499</v>
      </c>
      <c r="AQ29" s="334">
        <f t="shared" si="1"/>
        <v>52.551687435078961</v>
      </c>
      <c r="AR29" s="334">
        <f t="shared" si="1"/>
        <v>43.007516309027281</v>
      </c>
      <c r="AS29" s="334">
        <f t="shared" si="1"/>
        <v>37.143084373469023</v>
      </c>
      <c r="AT29" s="334">
        <f t="shared" si="1"/>
        <v>40.870627886821261</v>
      </c>
      <c r="AU29" s="334">
        <f t="shared" si="1"/>
        <v>42.585289173011347</v>
      </c>
      <c r="AV29" s="334">
        <f t="shared" si="1"/>
        <v>41.45169942656333</v>
      </c>
      <c r="AW29" s="334">
        <f t="shared" si="1"/>
        <v>57.750485321366767</v>
      </c>
      <c r="AX29" s="334">
        <f t="shared" si="1"/>
        <v>57.037444233811684</v>
      </c>
      <c r="AY29" s="334">
        <f t="shared" si="1"/>
        <v>51.288850613182674</v>
      </c>
      <c r="AZ29" s="334">
        <f t="shared" si="1"/>
        <v>59.297942690102822</v>
      </c>
      <c r="BA29" s="334">
        <f t="shared" si="1"/>
        <v>47.899253786793679</v>
      </c>
      <c r="BB29" s="334">
        <f t="shared" si="1"/>
        <v>45.65128995723331</v>
      </c>
      <c r="BC29" s="334">
        <f t="shared" si="1"/>
        <v>39.61965763397847</v>
      </c>
      <c r="BD29" s="334">
        <f t="shared" si="1"/>
        <v>40.414279257375917</v>
      </c>
      <c r="BE29" s="334">
        <f t="shared" si="1"/>
        <v>50.595733623637223</v>
      </c>
      <c r="BF29" s="334">
        <f t="shared" si="1"/>
        <v>50.587980474649882</v>
      </c>
      <c r="BG29" s="334">
        <f t="shared" si="1"/>
        <v>56.270499223236484</v>
      </c>
      <c r="BH29" s="334">
        <f t="shared" si="1"/>
        <v>59.712688980704222</v>
      </c>
      <c r="BI29" s="334">
        <f t="shared" si="1"/>
        <v>42.504733184192467</v>
      </c>
      <c r="BJ29" s="334">
        <f t="shared" si="1"/>
        <v>42.603101045514734</v>
      </c>
      <c r="BK29" s="334">
        <f t="shared" si="1"/>
        <v>48.079677875397188</v>
      </c>
      <c r="BL29" s="334">
        <f t="shared" si="1"/>
        <v>42.681668542147754</v>
      </c>
      <c r="BM29" s="334">
        <f t="shared" si="1"/>
        <v>48.292208065835069</v>
      </c>
      <c r="BN29" s="334">
        <f t="shared" si="1"/>
        <v>57.627681526359915</v>
      </c>
      <c r="BO29" s="334">
        <f t="shared" si="1"/>
        <v>62.592561890319921</v>
      </c>
      <c r="BP29" s="334">
        <f t="shared" si="1"/>
        <v>55.714876832059289</v>
      </c>
      <c r="BQ29" s="334">
        <f t="shared" si="1"/>
        <v>57.507028685988324</v>
      </c>
      <c r="BR29" s="334">
        <f t="shared" si="1"/>
        <v>54.042223914617956</v>
      </c>
      <c r="BS29" s="334">
        <f t="shared" si="1"/>
        <v>48.420685353983075</v>
      </c>
      <c r="BT29" s="334">
        <f t="shared" si="1"/>
        <v>51.724855899560936</v>
      </c>
      <c r="BU29" s="334">
        <f t="shared" si="1"/>
        <v>58.111159713803339</v>
      </c>
      <c r="BV29" s="334">
        <f t="shared" ref="BV29:EG29" si="2">SUM(BV4:BV27)</f>
        <v>68.343273145442268</v>
      </c>
      <c r="BW29" s="334">
        <f t="shared" si="2"/>
        <v>66.551502491900138</v>
      </c>
      <c r="BX29" s="334">
        <f t="shared" si="2"/>
        <v>59.843868030932427</v>
      </c>
      <c r="BY29" s="334">
        <f t="shared" si="2"/>
        <v>47.419533106216228</v>
      </c>
      <c r="BZ29" s="334">
        <f t="shared" si="2"/>
        <v>48.228704182637905</v>
      </c>
      <c r="CA29" s="334">
        <f t="shared" si="2"/>
        <v>36.500790177626875</v>
      </c>
      <c r="CB29" s="334">
        <f t="shared" si="2"/>
        <v>42.520437207574226</v>
      </c>
      <c r="CC29" s="334">
        <f t="shared" si="2"/>
        <v>45.013597933687372</v>
      </c>
      <c r="CD29" s="334">
        <f t="shared" si="2"/>
        <v>34.699070455493299</v>
      </c>
      <c r="CE29" s="334">
        <f t="shared" si="2"/>
        <v>28.981278656869812</v>
      </c>
      <c r="CF29" s="334">
        <f t="shared" si="2"/>
        <v>31.746849502344425</v>
      </c>
      <c r="CG29" s="334">
        <f t="shared" si="2"/>
        <v>41.596887218547685</v>
      </c>
      <c r="CH29" s="334">
        <f t="shared" si="2"/>
        <v>43.812441612387673</v>
      </c>
      <c r="CI29" s="334">
        <f t="shared" si="2"/>
        <v>41.611154255575578</v>
      </c>
      <c r="CJ29" s="334">
        <f t="shared" si="2"/>
        <v>38.493921622737005</v>
      </c>
      <c r="CK29" s="334">
        <f t="shared" si="2"/>
        <v>38.289027745968994</v>
      </c>
      <c r="CL29" s="334">
        <f t="shared" si="2"/>
        <v>38.743175651943538</v>
      </c>
      <c r="CM29" s="334">
        <f t="shared" si="2"/>
        <v>45.450161775569683</v>
      </c>
      <c r="CN29" s="334">
        <f t="shared" si="2"/>
        <v>40.977330785876319</v>
      </c>
      <c r="CO29" s="334">
        <f t="shared" si="2"/>
        <v>32.890714789897139</v>
      </c>
      <c r="CP29" s="334">
        <f t="shared" si="2"/>
        <v>38.883891718489025</v>
      </c>
      <c r="CQ29" s="334">
        <f t="shared" si="2"/>
        <v>40.768941573079346</v>
      </c>
      <c r="CR29" s="334">
        <f t="shared" si="2"/>
        <v>38.55982863031447</v>
      </c>
      <c r="CS29" s="334">
        <f t="shared" si="2"/>
        <v>31.707701292737895</v>
      </c>
      <c r="CT29" s="334">
        <f t="shared" si="2"/>
        <v>27.134593007456779</v>
      </c>
      <c r="CU29" s="334">
        <f t="shared" si="2"/>
        <v>30.319547574411104</v>
      </c>
      <c r="CV29" s="334">
        <f t="shared" si="2"/>
        <v>36.399137241162393</v>
      </c>
      <c r="CW29" s="334">
        <f t="shared" si="2"/>
        <v>37.110018861471033</v>
      </c>
      <c r="CX29" s="334">
        <f t="shared" si="2"/>
        <v>28.845427607591621</v>
      </c>
      <c r="CY29" s="334">
        <f t="shared" si="2"/>
        <v>27.414469501314827</v>
      </c>
      <c r="CZ29" s="334">
        <f t="shared" si="2"/>
        <v>37.40836592938652</v>
      </c>
      <c r="DA29" s="334">
        <f t="shared" si="2"/>
        <v>29.775328107723738</v>
      </c>
      <c r="DB29" s="334">
        <f t="shared" si="2"/>
        <v>24.911057141249024</v>
      </c>
      <c r="DC29" s="334">
        <f t="shared" si="2"/>
        <v>20.7377135228549</v>
      </c>
      <c r="DD29" s="334">
        <f t="shared" si="2"/>
        <v>26.542705379183534</v>
      </c>
      <c r="DE29" s="334">
        <f t="shared" si="2"/>
        <v>26.277936189319881</v>
      </c>
      <c r="DF29" s="334">
        <f t="shared" si="2"/>
        <v>31.021504027899773</v>
      </c>
      <c r="DG29" s="334">
        <f t="shared" si="2"/>
        <v>27.324999412556654</v>
      </c>
      <c r="DH29" s="334">
        <f t="shared" si="2"/>
        <v>23.084039803245631</v>
      </c>
      <c r="DI29" s="334">
        <f t="shared" si="2"/>
        <v>21.640392794220361</v>
      </c>
      <c r="DJ29" s="334">
        <f t="shared" si="2"/>
        <v>22.239318272686017</v>
      </c>
      <c r="DK29" s="334">
        <f t="shared" si="2"/>
        <v>26.799020316677844</v>
      </c>
      <c r="DL29" s="334">
        <f t="shared" si="2"/>
        <v>22.750135310398996</v>
      </c>
      <c r="DM29" s="334">
        <f t="shared" si="2"/>
        <v>26.846472852072438</v>
      </c>
      <c r="DN29" s="334">
        <f t="shared" si="2"/>
        <v>22.783537237905254</v>
      </c>
      <c r="DO29" s="334">
        <f t="shared" si="2"/>
        <v>23.487126811588016</v>
      </c>
      <c r="DP29" s="334">
        <f t="shared" si="2"/>
        <v>23.693767002342845</v>
      </c>
      <c r="DQ29" s="334">
        <f t="shared" si="2"/>
        <v>23.090250707913203</v>
      </c>
      <c r="DR29" s="334">
        <f t="shared" si="2"/>
        <v>20.68587337855098</v>
      </c>
      <c r="DS29" s="334">
        <f t="shared" si="2"/>
        <v>18.074931934919288</v>
      </c>
      <c r="DT29" s="334">
        <f t="shared" si="2"/>
        <v>20.955450280758452</v>
      </c>
      <c r="DU29" s="334">
        <f t="shared" si="2"/>
        <v>23.254448302830649</v>
      </c>
      <c r="DV29" s="334">
        <f t="shared" si="2"/>
        <v>24.753842716773935</v>
      </c>
      <c r="DW29" s="334">
        <f t="shared" si="2"/>
        <v>30.352333536587366</v>
      </c>
      <c r="DX29" s="334">
        <f t="shared" si="2"/>
        <v>27.358574981805859</v>
      </c>
      <c r="DY29" s="334">
        <f t="shared" si="2"/>
        <v>25.415144266259556</v>
      </c>
      <c r="DZ29" s="334">
        <f t="shared" si="2"/>
        <v>24.71045796887887</v>
      </c>
      <c r="EA29" s="334">
        <f t="shared" si="2"/>
        <v>20.312230472195751</v>
      </c>
      <c r="EB29" s="334">
        <f t="shared" si="2"/>
        <v>22.487459207566282</v>
      </c>
      <c r="EC29" s="334">
        <f t="shared" si="2"/>
        <v>22.488986474722306</v>
      </c>
      <c r="ED29" s="334">
        <f t="shared" si="2"/>
        <v>24.346848698126429</v>
      </c>
      <c r="EE29" s="334">
        <f t="shared" si="2"/>
        <v>20.405161955646768</v>
      </c>
      <c r="EF29" s="334">
        <f t="shared" si="2"/>
        <v>18.622070778304227</v>
      </c>
      <c r="EG29" s="334">
        <f t="shared" si="2"/>
        <v>17.973637290900673</v>
      </c>
      <c r="EH29" s="334">
        <f t="shared" ref="EH29:GS29" si="3">SUM(EH4:EH27)</f>
        <v>19.832510553073423</v>
      </c>
      <c r="EI29" s="334">
        <f t="shared" si="3"/>
        <v>19.201635032466456</v>
      </c>
      <c r="EJ29" s="334">
        <f t="shared" si="3"/>
        <v>18.8566436206983</v>
      </c>
      <c r="EK29" s="334">
        <f t="shared" si="3"/>
        <v>24.421018701523472</v>
      </c>
      <c r="EL29" s="334">
        <f t="shared" si="3"/>
        <v>27.573956432146964</v>
      </c>
      <c r="EM29" s="334">
        <f t="shared" si="3"/>
        <v>26.052870250812493</v>
      </c>
      <c r="EN29" s="334">
        <f t="shared" si="3"/>
        <v>21.935536010263455</v>
      </c>
      <c r="EO29" s="334">
        <f t="shared" si="3"/>
        <v>19.515391919982665</v>
      </c>
      <c r="EP29" s="334">
        <f t="shared" si="3"/>
        <v>18.506642290361452</v>
      </c>
      <c r="EQ29" s="334">
        <f t="shared" si="3"/>
        <v>19.623082900987871</v>
      </c>
      <c r="ER29" s="334">
        <f t="shared" si="3"/>
        <v>19.017852354523718</v>
      </c>
      <c r="ES29" s="334">
        <f t="shared" si="3"/>
        <v>18.716536529167342</v>
      </c>
      <c r="ET29" s="334">
        <f t="shared" si="3"/>
        <v>17.318390474797148</v>
      </c>
      <c r="EU29" s="334">
        <f t="shared" si="3"/>
        <v>17.132892436218839</v>
      </c>
      <c r="EV29" s="334">
        <f t="shared" si="3"/>
        <v>17.953127501497203</v>
      </c>
      <c r="EW29" s="334">
        <f t="shared" si="3"/>
        <v>19.163449033638415</v>
      </c>
      <c r="EX29" s="334">
        <f t="shared" si="3"/>
        <v>21.821693531975054</v>
      </c>
      <c r="EY29" s="334">
        <f t="shared" si="3"/>
        <v>24.037964355643549</v>
      </c>
      <c r="EZ29" s="334">
        <f t="shared" si="3"/>
        <v>23.891175863279745</v>
      </c>
      <c r="FA29" s="334">
        <f t="shared" si="3"/>
        <v>18.439673838243241</v>
      </c>
      <c r="FB29" s="334">
        <f t="shared" si="3"/>
        <v>18.176464395489536</v>
      </c>
      <c r="FC29" s="334">
        <f t="shared" si="3"/>
        <v>19.228703321526375</v>
      </c>
      <c r="FD29" s="334">
        <f t="shared" si="3"/>
        <v>20.918653995040437</v>
      </c>
      <c r="FE29" s="334">
        <f t="shared" si="3"/>
        <v>22.122874209982808</v>
      </c>
      <c r="FF29" s="334">
        <f t="shared" si="3"/>
        <v>23.198243835190002</v>
      </c>
      <c r="FG29" s="334">
        <f t="shared" si="3"/>
        <v>19.257020518291284</v>
      </c>
      <c r="FH29" s="334">
        <f t="shared" si="3"/>
        <v>18.52781093873736</v>
      </c>
      <c r="FI29" s="334">
        <f t="shared" si="3"/>
        <v>18.889823648911833</v>
      </c>
      <c r="FJ29" s="334">
        <f t="shared" si="3"/>
        <v>22.201149956653801</v>
      </c>
      <c r="FK29" s="334">
        <f t="shared" si="3"/>
        <v>21.679511692258608</v>
      </c>
      <c r="FL29" s="334">
        <f t="shared" si="3"/>
        <v>22.702236074934465</v>
      </c>
      <c r="FM29" s="334">
        <f t="shared" si="3"/>
        <v>20.95247811003097</v>
      </c>
      <c r="FN29" s="334">
        <f t="shared" si="3"/>
        <v>18.560581970931377</v>
      </c>
      <c r="FO29" s="334">
        <f t="shared" si="3"/>
        <v>19.55455751994273</v>
      </c>
      <c r="FP29" s="334">
        <f t="shared" si="3"/>
        <v>18.903070274426927</v>
      </c>
      <c r="FQ29" s="334">
        <f t="shared" si="3"/>
        <v>18.216590468540225</v>
      </c>
      <c r="FR29" s="334">
        <f t="shared" si="3"/>
        <v>18.884002635218813</v>
      </c>
      <c r="FS29" s="334">
        <f t="shared" si="3"/>
        <v>21.94573086639241</v>
      </c>
      <c r="FT29" s="334">
        <f t="shared" si="3"/>
        <v>21.93060766452394</v>
      </c>
      <c r="FU29" s="334">
        <f t="shared" si="3"/>
        <v>21.553848438113814</v>
      </c>
      <c r="FV29" s="334">
        <f t="shared" si="3"/>
        <v>19.614288444976783</v>
      </c>
      <c r="FW29" s="334">
        <f t="shared" si="3"/>
        <v>19.18752548267334</v>
      </c>
      <c r="FX29" s="334">
        <f t="shared" si="3"/>
        <v>21.924802468980531</v>
      </c>
      <c r="FY29" s="334">
        <f t="shared" si="3"/>
        <v>21.596255929962744</v>
      </c>
      <c r="FZ29" s="334">
        <f t="shared" si="3"/>
        <v>24.397382707952161</v>
      </c>
      <c r="GA29" s="334">
        <f t="shared" si="3"/>
        <v>26.663235864297224</v>
      </c>
      <c r="GB29" s="334">
        <f t="shared" si="3"/>
        <v>24.218750314739179</v>
      </c>
      <c r="GC29" s="334">
        <f t="shared" si="3"/>
        <v>23.320620193212246</v>
      </c>
      <c r="GD29" s="334">
        <f t="shared" si="3"/>
        <v>27.845302029209684</v>
      </c>
      <c r="GE29" s="334">
        <f t="shared" si="3"/>
        <v>30.473701293843369</v>
      </c>
      <c r="GF29" s="334">
        <f t="shared" si="3"/>
        <v>32.007724436737249</v>
      </c>
      <c r="GG29" s="334">
        <f t="shared" si="3"/>
        <v>33.591647917943327</v>
      </c>
      <c r="GH29" s="334">
        <f t="shared" si="3"/>
        <v>29.991258960886817</v>
      </c>
      <c r="GI29" s="334">
        <f t="shared" si="3"/>
        <v>26.837185278326807</v>
      </c>
      <c r="GJ29" s="334">
        <f t="shared" si="3"/>
        <v>27.987275784692144</v>
      </c>
      <c r="GK29" s="334">
        <f t="shared" si="3"/>
        <v>31.339171196065383</v>
      </c>
      <c r="GL29" s="334">
        <f t="shared" si="3"/>
        <v>35.175591926045286</v>
      </c>
      <c r="GM29" s="334">
        <f t="shared" si="3"/>
        <v>33.005024084170778</v>
      </c>
      <c r="GN29" s="334">
        <f t="shared" si="3"/>
        <v>36.554604101273867</v>
      </c>
      <c r="GO29" s="334">
        <f t="shared" si="3"/>
        <v>32.676816295069308</v>
      </c>
      <c r="GP29" s="334">
        <f t="shared" si="3"/>
        <v>24.73720459436834</v>
      </c>
      <c r="GQ29" s="334">
        <f t="shared" si="3"/>
        <v>28.58555380775282</v>
      </c>
      <c r="GR29" s="334">
        <f t="shared" si="3"/>
        <v>30.369842637780817</v>
      </c>
      <c r="GS29" s="334">
        <f t="shared" si="3"/>
        <v>30.517265391870833</v>
      </c>
      <c r="GT29" s="334">
        <f t="shared" ref="GT29:JE29" si="4">SUM(GT4:GT27)</f>
        <v>32.9871179071176</v>
      </c>
      <c r="GU29" s="334">
        <f t="shared" si="4"/>
        <v>32.05926240373779</v>
      </c>
      <c r="GV29" s="334">
        <f t="shared" si="4"/>
        <v>33.610061202690126</v>
      </c>
      <c r="GW29" s="334">
        <f t="shared" si="4"/>
        <v>28.896688637473602</v>
      </c>
      <c r="GX29" s="334">
        <f t="shared" si="4"/>
        <v>29.697051402574036</v>
      </c>
      <c r="GY29" s="334">
        <f t="shared" si="4"/>
        <v>34.135698733427489</v>
      </c>
      <c r="GZ29" s="334">
        <f t="shared" si="4"/>
        <v>28.085244522043912</v>
      </c>
      <c r="HA29" s="334">
        <f t="shared" si="4"/>
        <v>30.211008142839301</v>
      </c>
      <c r="HB29" s="334">
        <f t="shared" si="4"/>
        <v>41.863707023123254</v>
      </c>
      <c r="HC29" s="334">
        <f t="shared" si="4"/>
        <v>43.994867214283133</v>
      </c>
      <c r="HD29" s="334">
        <f t="shared" si="4"/>
        <v>34.461178853680643</v>
      </c>
      <c r="HE29" s="334">
        <f t="shared" si="4"/>
        <v>25.468784081976768</v>
      </c>
      <c r="HF29" s="334">
        <f t="shared" si="4"/>
        <v>26.635200063939848</v>
      </c>
      <c r="HG29" s="334">
        <f t="shared" si="4"/>
        <v>27.817357762420198</v>
      </c>
      <c r="HH29" s="334">
        <f t="shared" si="4"/>
        <v>30.583061158741764</v>
      </c>
      <c r="HI29" s="334">
        <f t="shared" si="4"/>
        <v>32.013507229950207</v>
      </c>
      <c r="HJ29" s="334">
        <f t="shared" si="4"/>
        <v>34.011423474808133</v>
      </c>
      <c r="HK29" s="334">
        <f t="shared" si="4"/>
        <v>33.23253323908164</v>
      </c>
      <c r="HL29" s="334">
        <f t="shared" si="4"/>
        <v>34.630156325457165</v>
      </c>
      <c r="HM29" s="334">
        <f t="shared" si="4"/>
        <v>33.110223588144812</v>
      </c>
      <c r="HN29" s="334">
        <f t="shared" si="4"/>
        <v>33.988245447622056</v>
      </c>
      <c r="HO29" s="334">
        <f t="shared" si="4"/>
        <v>32.409345876307491</v>
      </c>
      <c r="HP29" s="334">
        <f t="shared" si="4"/>
        <v>36.629295045634343</v>
      </c>
      <c r="HQ29" s="334">
        <f t="shared" si="4"/>
        <v>37.624255045637867</v>
      </c>
      <c r="HR29" s="334">
        <f t="shared" si="4"/>
        <v>30.479059196020298</v>
      </c>
      <c r="HS29" s="334">
        <f t="shared" si="4"/>
        <v>28.006228400650464</v>
      </c>
      <c r="HT29" s="334">
        <f t="shared" si="4"/>
        <v>30.365294457746675</v>
      </c>
      <c r="HU29" s="334">
        <f t="shared" si="4"/>
        <v>31.751788055059649</v>
      </c>
      <c r="HV29" s="334">
        <f t="shared" si="4"/>
        <v>32.4284207264324</v>
      </c>
      <c r="HW29" s="334">
        <f t="shared" si="4"/>
        <v>32.341818554643723</v>
      </c>
      <c r="HX29" s="334">
        <f t="shared" si="4"/>
        <v>30.246912450074241</v>
      </c>
      <c r="HY29" s="334">
        <f t="shared" si="4"/>
        <v>29.28073170265446</v>
      </c>
      <c r="HZ29" s="334">
        <f t="shared" si="4"/>
        <v>28.122285933537299</v>
      </c>
      <c r="IA29" s="334">
        <f t="shared" si="4"/>
        <v>27.820921376139442</v>
      </c>
      <c r="IB29" s="334">
        <f t="shared" si="4"/>
        <v>30.280080277751523</v>
      </c>
      <c r="IC29" s="334">
        <f t="shared" si="4"/>
        <v>28.754008813051506</v>
      </c>
      <c r="ID29" s="334">
        <f t="shared" si="4"/>
        <v>32.052807588755179</v>
      </c>
      <c r="IE29" s="334">
        <f t="shared" si="4"/>
        <v>35.668531140635501</v>
      </c>
      <c r="IF29" s="334">
        <f t="shared" si="4"/>
        <v>34.795043895959182</v>
      </c>
      <c r="IG29" s="334">
        <f t="shared" si="4"/>
        <v>33.508102646627563</v>
      </c>
      <c r="IH29" s="334">
        <f t="shared" si="4"/>
        <v>34.104376599978643</v>
      </c>
      <c r="II29" s="334">
        <f t="shared" si="4"/>
        <v>36.358797211918457</v>
      </c>
      <c r="IJ29" s="334">
        <f t="shared" si="4"/>
        <v>26.699346612223092</v>
      </c>
      <c r="IK29" s="334">
        <f t="shared" si="4"/>
        <v>27.315160749233137</v>
      </c>
      <c r="IL29" s="334">
        <f t="shared" si="4"/>
        <v>25.873830979784806</v>
      </c>
      <c r="IM29" s="334">
        <f t="shared" si="4"/>
        <v>22.586468256239087</v>
      </c>
      <c r="IN29" s="334">
        <f t="shared" si="4"/>
        <v>21.352174788522756</v>
      </c>
      <c r="IO29" s="334">
        <f t="shared" si="4"/>
        <v>23.292554412245423</v>
      </c>
      <c r="IP29" s="334">
        <f t="shared" si="4"/>
        <v>26.245771601751862</v>
      </c>
      <c r="IQ29" s="334">
        <f t="shared" si="4"/>
        <v>27.945513337665517</v>
      </c>
      <c r="IR29" s="334">
        <f t="shared" si="4"/>
        <v>28.699787481362357</v>
      </c>
      <c r="IS29" s="334">
        <f t="shared" si="4"/>
        <v>26.04659568067941</v>
      </c>
      <c r="IT29" s="334">
        <f t="shared" si="4"/>
        <v>24.453664241387809</v>
      </c>
      <c r="IU29" s="334">
        <f t="shared" si="4"/>
        <v>25.30253520310437</v>
      </c>
      <c r="IV29" s="334">
        <f t="shared" si="4"/>
        <v>24.935030393148693</v>
      </c>
      <c r="IW29" s="334">
        <f t="shared" si="4"/>
        <v>21.581620268223581</v>
      </c>
      <c r="IX29" s="334">
        <f t="shared" si="4"/>
        <v>18.894395160679199</v>
      </c>
      <c r="IY29" s="334">
        <f t="shared" si="4"/>
        <v>19.342980102412866</v>
      </c>
      <c r="IZ29" s="334">
        <f t="shared" si="4"/>
        <v>20.844276606965014</v>
      </c>
      <c r="JA29" s="334">
        <f t="shared" si="4"/>
        <v>21.206235237031844</v>
      </c>
      <c r="JB29" s="334">
        <f t="shared" si="4"/>
        <v>20.353397823363611</v>
      </c>
      <c r="JC29" s="334">
        <f t="shared" si="4"/>
        <v>24.000441522638127</v>
      </c>
      <c r="JD29" s="334">
        <f t="shared" si="4"/>
        <v>22.190857653462675</v>
      </c>
      <c r="JE29" s="334">
        <f t="shared" si="4"/>
        <v>18.040898116399244</v>
      </c>
      <c r="JF29" s="334">
        <f t="shared" ref="JF29:LQ29" si="5">SUM(JF4:JF27)</f>
        <v>20.004635855166043</v>
      </c>
      <c r="JG29" s="334">
        <f t="shared" si="5"/>
        <v>24.239594629995189</v>
      </c>
      <c r="JH29" s="334">
        <f t="shared" si="5"/>
        <v>20.458807699874189</v>
      </c>
      <c r="JI29" s="334">
        <f t="shared" si="5"/>
        <v>19.488191139722417</v>
      </c>
      <c r="JJ29" s="334">
        <f t="shared" si="5"/>
        <v>17.18855995229314</v>
      </c>
      <c r="JK29" s="334">
        <f t="shared" si="5"/>
        <v>17.390922042853489</v>
      </c>
      <c r="JL29" s="334">
        <f t="shared" si="5"/>
        <v>18.293275591352387</v>
      </c>
      <c r="JM29" s="334">
        <f t="shared" si="5"/>
        <v>20.603470791894036</v>
      </c>
      <c r="JN29" s="334">
        <f t="shared" si="5"/>
        <v>22.647952296780705</v>
      </c>
      <c r="JO29" s="334">
        <f t="shared" si="5"/>
        <v>23.543154973311236</v>
      </c>
      <c r="JP29" s="334">
        <f t="shared" si="5"/>
        <v>20.982234060004817</v>
      </c>
      <c r="JQ29" s="334">
        <f t="shared" si="5"/>
        <v>18.629550202006683</v>
      </c>
      <c r="JR29" s="334">
        <f t="shared" si="5"/>
        <v>19.538442571717212</v>
      </c>
      <c r="JS29" s="334">
        <f t="shared" si="5"/>
        <v>18.438215345642476</v>
      </c>
      <c r="JT29" s="334">
        <f t="shared" si="5"/>
        <v>21.451777599164043</v>
      </c>
      <c r="JU29" s="334">
        <f t="shared" si="5"/>
        <v>24.052035142740145</v>
      </c>
      <c r="JV29" s="334">
        <f t="shared" si="5"/>
        <v>19.577192393472885</v>
      </c>
      <c r="JW29" s="334">
        <f t="shared" si="5"/>
        <v>19.769847373878992</v>
      </c>
      <c r="JX29" s="334">
        <f t="shared" si="5"/>
        <v>24.747677697016751</v>
      </c>
      <c r="JY29" s="334">
        <f t="shared" si="5"/>
        <v>17.769547456839756</v>
      </c>
      <c r="JZ29" s="334">
        <f t="shared" si="5"/>
        <v>18.116154616901863</v>
      </c>
      <c r="KA29" s="334">
        <f t="shared" si="5"/>
        <v>19.987263854309699</v>
      </c>
      <c r="KB29" s="334">
        <f t="shared" si="5"/>
        <v>19.875088431205327</v>
      </c>
      <c r="KC29" s="334">
        <f t="shared" si="5"/>
        <v>18.024483105892077</v>
      </c>
      <c r="KD29" s="334">
        <f t="shared" si="5"/>
        <v>17.760474689153561</v>
      </c>
      <c r="KE29" s="334">
        <f t="shared" si="5"/>
        <v>20.297613968396842</v>
      </c>
      <c r="KF29" s="334">
        <f t="shared" si="5"/>
        <v>20.226826408802278</v>
      </c>
      <c r="KG29" s="334">
        <f t="shared" si="5"/>
        <v>22.160212686268665</v>
      </c>
      <c r="KH29" s="334">
        <f t="shared" si="5"/>
        <v>20.47114834515008</v>
      </c>
      <c r="KI29" s="334">
        <f t="shared" si="5"/>
        <v>21.306952446914337</v>
      </c>
      <c r="KJ29" s="334">
        <f t="shared" si="5"/>
        <v>19.552216963604799</v>
      </c>
      <c r="KK29" s="334">
        <f t="shared" si="5"/>
        <v>19.485017503946203</v>
      </c>
      <c r="KL29" s="334">
        <f t="shared" si="5"/>
        <v>21.120151038725329</v>
      </c>
      <c r="KM29" s="334">
        <f t="shared" si="5"/>
        <v>21.232812146404402</v>
      </c>
      <c r="KN29" s="334">
        <f t="shared" si="5"/>
        <v>22.116431546019324</v>
      </c>
      <c r="KO29" s="334">
        <f t="shared" si="5"/>
        <v>23.647212900310226</v>
      </c>
      <c r="KP29" s="334">
        <f t="shared" si="5"/>
        <v>24.973120314087208</v>
      </c>
      <c r="KQ29" s="334">
        <f t="shared" si="5"/>
        <v>20.119653448870778</v>
      </c>
      <c r="KR29" s="334">
        <f t="shared" si="5"/>
        <v>20.544380086438498</v>
      </c>
      <c r="KS29" s="334">
        <f t="shared" si="5"/>
        <v>17.142294268054865</v>
      </c>
      <c r="KT29" s="334">
        <f t="shared" si="5"/>
        <v>19.976270498240911</v>
      </c>
      <c r="KU29" s="334">
        <f t="shared" si="5"/>
        <v>21.013124738083846</v>
      </c>
      <c r="KV29" s="334">
        <f t="shared" si="5"/>
        <v>20.258429754335936</v>
      </c>
      <c r="KW29" s="334">
        <f t="shared" si="5"/>
        <v>21.333330268588515</v>
      </c>
      <c r="KX29" s="334">
        <f t="shared" si="5"/>
        <v>18.645661947059079</v>
      </c>
      <c r="KY29" s="334">
        <f t="shared" si="5"/>
        <v>19.233976780530373</v>
      </c>
      <c r="KZ29" s="334">
        <f t="shared" si="5"/>
        <v>18.099853537856674</v>
      </c>
      <c r="LA29" s="334">
        <f t="shared" si="5"/>
        <v>18.008444230940956</v>
      </c>
      <c r="LB29" s="334">
        <f t="shared" si="5"/>
        <v>20.467750202358744</v>
      </c>
      <c r="LC29" s="334">
        <f t="shared" si="5"/>
        <v>27.916249183475568</v>
      </c>
      <c r="LD29" s="334">
        <f t="shared" si="5"/>
        <v>27.538332746897165</v>
      </c>
      <c r="LE29" s="334">
        <f t="shared" si="5"/>
        <v>28.835806590520946</v>
      </c>
      <c r="LF29" s="334">
        <f t="shared" si="5"/>
        <v>25.565224297366118</v>
      </c>
      <c r="LG29" s="334">
        <f t="shared" si="5"/>
        <v>26.361724613811983</v>
      </c>
      <c r="LH29" s="334">
        <f t="shared" si="5"/>
        <v>28.258517274402617</v>
      </c>
      <c r="LI29" s="334">
        <f t="shared" si="5"/>
        <v>38.398676096639363</v>
      </c>
      <c r="LJ29" s="334">
        <f t="shared" si="5"/>
        <v>44.545411323698687</v>
      </c>
      <c r="LK29" s="334">
        <f t="shared" si="5"/>
        <v>40.439491015932028</v>
      </c>
      <c r="LL29" s="334">
        <f t="shared" si="5"/>
        <v>27.910817073879205</v>
      </c>
      <c r="LM29" s="334">
        <f t="shared" si="5"/>
        <v>33.660900105791178</v>
      </c>
      <c r="LN29" s="334">
        <f t="shared" si="5"/>
        <v>52.144968139428961</v>
      </c>
      <c r="LO29" s="334">
        <f t="shared" si="5"/>
        <v>45.380035997414701</v>
      </c>
      <c r="LP29" s="334">
        <f t="shared" si="5"/>
        <v>36.771036776931176</v>
      </c>
      <c r="LQ29" s="334">
        <f t="shared" si="5"/>
        <v>43.385143231805088</v>
      </c>
      <c r="LR29" s="334">
        <f t="shared" ref="LR29:NJ29" si="6">SUM(LR4:LR27)</f>
        <v>44.978046995712056</v>
      </c>
      <c r="LS29" s="334">
        <f t="shared" si="6"/>
        <v>36.82184170281468</v>
      </c>
      <c r="LT29" s="334">
        <f t="shared" si="6"/>
        <v>33.006307544467752</v>
      </c>
      <c r="LU29" s="334">
        <f t="shared" si="6"/>
        <v>35.575319297450037</v>
      </c>
      <c r="LV29" s="334">
        <f t="shared" si="6"/>
        <v>33.90697024680231</v>
      </c>
      <c r="LW29" s="334">
        <f t="shared" si="6"/>
        <v>31.659911305430644</v>
      </c>
      <c r="LX29" s="334">
        <f t="shared" si="6"/>
        <v>38.540080533324073</v>
      </c>
      <c r="LY29" s="334">
        <f t="shared" si="6"/>
        <v>35.684494446225443</v>
      </c>
      <c r="LZ29" s="334">
        <f t="shared" si="6"/>
        <v>33.962050900944526</v>
      </c>
      <c r="MA29" s="334">
        <f t="shared" si="6"/>
        <v>31.457018893669055</v>
      </c>
      <c r="MB29" s="334">
        <f t="shared" si="6"/>
        <v>31.126146202728961</v>
      </c>
      <c r="MC29" s="334">
        <f t="shared" si="6"/>
        <v>34.739593679288589</v>
      </c>
      <c r="MD29" s="334">
        <f t="shared" si="6"/>
        <v>43.33120863998797</v>
      </c>
      <c r="ME29" s="334">
        <f t="shared" si="6"/>
        <v>44.744008797670155</v>
      </c>
      <c r="MF29" s="334">
        <f t="shared" si="6"/>
        <v>53.124431296323962</v>
      </c>
      <c r="MG29" s="334">
        <f t="shared" si="6"/>
        <v>47.661540678610002</v>
      </c>
      <c r="MH29" s="334">
        <f t="shared" si="6"/>
        <v>52.781002177366872</v>
      </c>
      <c r="MI29" s="334">
        <f t="shared" si="6"/>
        <v>47.985916411078541</v>
      </c>
      <c r="MJ29" s="334">
        <f t="shared" si="6"/>
        <v>44.628524921390856</v>
      </c>
      <c r="MK29" s="334">
        <f t="shared" si="6"/>
        <v>43.674308892409812</v>
      </c>
      <c r="ML29" s="334">
        <f t="shared" si="6"/>
        <v>47.589991672217359</v>
      </c>
      <c r="MM29" s="334">
        <f t="shared" si="6"/>
        <v>52.9984297659107</v>
      </c>
      <c r="MN29" s="334">
        <f t="shared" si="6"/>
        <v>34.928047915403802</v>
      </c>
      <c r="MO29" s="334">
        <f t="shared" si="6"/>
        <v>29.193437478452559</v>
      </c>
      <c r="MP29" s="334">
        <f t="shared" si="6"/>
        <v>46.553340067258688</v>
      </c>
      <c r="MQ29" s="334">
        <f t="shared" si="6"/>
        <v>54.205209421402252</v>
      </c>
      <c r="MR29" s="334">
        <f t="shared" si="6"/>
        <v>45.259554675924704</v>
      </c>
      <c r="MS29" s="334">
        <f t="shared" si="6"/>
        <v>29.846920009894905</v>
      </c>
      <c r="MT29" s="334">
        <f t="shared" si="6"/>
        <v>37.175771331541796</v>
      </c>
      <c r="MU29" s="334">
        <f t="shared" si="6"/>
        <v>47.632341145172731</v>
      </c>
      <c r="MV29" s="334">
        <f t="shared" si="6"/>
        <v>51.823660798879658</v>
      </c>
      <c r="MW29" s="334">
        <f t="shared" si="6"/>
        <v>52.413970593612113</v>
      </c>
      <c r="MX29" s="334">
        <f t="shared" si="6"/>
        <v>69.993030082579395</v>
      </c>
      <c r="MY29" s="334">
        <f t="shared" si="6"/>
        <v>62.243597155921663</v>
      </c>
      <c r="MZ29" s="334">
        <f t="shared" si="6"/>
        <v>60.107643741253035</v>
      </c>
      <c r="NA29" s="334">
        <f t="shared" si="6"/>
        <v>51.683603709982464</v>
      </c>
      <c r="NB29" s="334">
        <f t="shared" si="6"/>
        <v>41.624230904329529</v>
      </c>
      <c r="NC29" s="334">
        <f t="shared" si="6"/>
        <v>41.076913886353545</v>
      </c>
      <c r="ND29" s="334">
        <f t="shared" si="6"/>
        <v>48.038152544709455</v>
      </c>
      <c r="NE29" s="334">
        <f t="shared" si="6"/>
        <v>45.627276668106632</v>
      </c>
      <c r="NF29" s="334">
        <f t="shared" si="6"/>
        <v>36.283907000227607</v>
      </c>
      <c r="NG29" s="334">
        <f t="shared" si="6"/>
        <v>37.782681945712817</v>
      </c>
      <c r="NH29" s="334">
        <f t="shared" si="6"/>
        <v>44.532297556226986</v>
      </c>
      <c r="NI29" s="334">
        <f t="shared" si="6"/>
        <v>43.950894235412228</v>
      </c>
      <c r="NJ29" s="334">
        <f t="shared" si="6"/>
        <v>41.734783476653277</v>
      </c>
    </row>
    <row r="31" spans="4:374" x14ac:dyDescent="0.25">
      <c r="H31" s="317"/>
    </row>
  </sheetData>
  <mergeCells count="2">
    <mergeCell ref="A4:B4"/>
    <mergeCell ref="D2:F2"/>
  </mergeCells>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J73"/>
  <sheetViews>
    <sheetView workbookViewId="0">
      <selection activeCell="G21" sqref="G21"/>
    </sheetView>
  </sheetViews>
  <sheetFormatPr defaultRowHeight="15" x14ac:dyDescent="0.25"/>
  <cols>
    <col min="1" max="1" width="9.7109375" customWidth="1"/>
    <col min="2" max="2" width="10.7109375" customWidth="1"/>
    <col min="3" max="3" width="5.7109375" customWidth="1"/>
    <col min="4" max="4" width="12.140625" customWidth="1"/>
    <col min="5" max="5" width="12.42578125" customWidth="1"/>
    <col min="6" max="6" width="11.140625" customWidth="1"/>
    <col min="8" max="8" width="22" bestFit="1" customWidth="1"/>
    <col min="9" max="9" width="13.5703125" customWidth="1"/>
    <col min="10" max="10" width="16.7109375" bestFit="1" customWidth="1"/>
    <col min="11" max="11" width="15.7109375" customWidth="1"/>
    <col min="12" max="12" width="10.85546875" customWidth="1"/>
    <col min="13" max="13" width="11.28515625" customWidth="1"/>
    <col min="14" max="15" width="8.7109375" bestFit="1" customWidth="1"/>
    <col min="16" max="16" width="16" customWidth="1"/>
    <col min="17" max="17" width="11.7109375" customWidth="1"/>
    <col min="18" max="18" width="8.7109375" bestFit="1" customWidth="1"/>
    <col min="19" max="20" width="9.7109375" bestFit="1" customWidth="1"/>
    <col min="21" max="21" width="16" customWidth="1"/>
    <col min="22" max="40" width="9.7109375" bestFit="1" customWidth="1"/>
    <col min="41" max="49" width="8.7109375" bestFit="1" customWidth="1"/>
    <col min="50" max="68" width="9.7109375" bestFit="1" customWidth="1"/>
    <col min="69" max="77" width="8.7109375" bestFit="1" customWidth="1"/>
    <col min="78" max="99" width="9.7109375" bestFit="1" customWidth="1"/>
    <col min="100" max="108" width="8.7109375" bestFit="1" customWidth="1"/>
    <col min="109" max="129" width="9.7109375" bestFit="1" customWidth="1"/>
    <col min="130" max="138" width="8.7109375" bestFit="1" customWidth="1"/>
    <col min="139" max="160" width="9.7109375" bestFit="1" customWidth="1"/>
    <col min="161" max="169" width="8.7109375" bestFit="1" customWidth="1"/>
    <col min="170" max="190" width="9.7109375" bestFit="1" customWidth="1"/>
    <col min="191" max="199" width="8.7109375" bestFit="1" customWidth="1"/>
    <col min="200" max="221" width="9.7109375" bestFit="1" customWidth="1"/>
    <col min="222" max="230" width="8.7109375" bestFit="1" customWidth="1"/>
    <col min="231" max="252" width="9.7109375" bestFit="1" customWidth="1"/>
    <col min="253" max="261" width="8.7109375" bestFit="1" customWidth="1"/>
    <col min="262" max="291" width="9.7109375" bestFit="1" customWidth="1"/>
    <col min="292" max="313" width="10.7109375" bestFit="1" customWidth="1"/>
    <col min="314" max="322" width="9.7109375" bestFit="1" customWidth="1"/>
    <col min="323" max="343" width="10.7109375" bestFit="1" customWidth="1"/>
    <col min="344" max="352" width="9.7109375" bestFit="1" customWidth="1"/>
    <col min="353" max="374" width="10.7109375" bestFit="1" customWidth="1"/>
  </cols>
  <sheetData>
    <row r="1" spans="1:374" s="34" customFormat="1" ht="27.75" customHeight="1" x14ac:dyDescent="0.3">
      <c r="D1" s="328" t="s">
        <v>209</v>
      </c>
      <c r="E1" s="329"/>
      <c r="F1" s="329"/>
      <c r="H1" s="326" t="s">
        <v>213</v>
      </c>
      <c r="I1" s="161" t="s">
        <v>215</v>
      </c>
      <c r="J1" s="34">
        <f>WEEKDAY(J3,2)</f>
        <v>1</v>
      </c>
      <c r="K1" s="34">
        <f t="shared" ref="K1:BV1" si="0">WEEKDAY(K3,2)</f>
        <v>2</v>
      </c>
      <c r="L1" s="34">
        <f t="shared" si="0"/>
        <v>3</v>
      </c>
      <c r="M1" s="34">
        <f t="shared" si="0"/>
        <v>4</v>
      </c>
      <c r="N1" s="34">
        <f t="shared" si="0"/>
        <v>5</v>
      </c>
      <c r="O1" s="34">
        <f t="shared" si="0"/>
        <v>6</v>
      </c>
      <c r="P1" s="34">
        <f t="shared" si="0"/>
        <v>7</v>
      </c>
      <c r="Q1" s="34">
        <f t="shared" si="0"/>
        <v>1</v>
      </c>
      <c r="R1" s="34">
        <f t="shared" si="0"/>
        <v>2</v>
      </c>
      <c r="S1" s="34">
        <f t="shared" si="0"/>
        <v>3</v>
      </c>
      <c r="T1" s="34">
        <f t="shared" si="0"/>
        <v>4</v>
      </c>
      <c r="U1" s="34">
        <f t="shared" si="0"/>
        <v>5</v>
      </c>
      <c r="V1" s="34">
        <f t="shared" si="0"/>
        <v>6</v>
      </c>
      <c r="W1" s="34">
        <f t="shared" si="0"/>
        <v>7</v>
      </c>
      <c r="X1" s="34">
        <f t="shared" si="0"/>
        <v>1</v>
      </c>
      <c r="Y1" s="34">
        <f t="shared" si="0"/>
        <v>2</v>
      </c>
      <c r="Z1" s="34">
        <f t="shared" si="0"/>
        <v>3</v>
      </c>
      <c r="AA1" s="34">
        <f t="shared" si="0"/>
        <v>4</v>
      </c>
      <c r="AB1" s="34">
        <f t="shared" si="0"/>
        <v>5</v>
      </c>
      <c r="AC1" s="34">
        <f t="shared" si="0"/>
        <v>6</v>
      </c>
      <c r="AD1" s="34">
        <f t="shared" si="0"/>
        <v>7</v>
      </c>
      <c r="AE1" s="34">
        <f t="shared" si="0"/>
        <v>1</v>
      </c>
      <c r="AF1" s="34">
        <f t="shared" si="0"/>
        <v>2</v>
      </c>
      <c r="AG1" s="34">
        <f t="shared" si="0"/>
        <v>3</v>
      </c>
      <c r="AH1" s="34">
        <f t="shared" si="0"/>
        <v>4</v>
      </c>
      <c r="AI1" s="34">
        <f t="shared" si="0"/>
        <v>5</v>
      </c>
      <c r="AJ1" s="34">
        <f t="shared" si="0"/>
        <v>6</v>
      </c>
      <c r="AK1" s="34">
        <f t="shared" si="0"/>
        <v>7</v>
      </c>
      <c r="AL1" s="34">
        <f t="shared" si="0"/>
        <v>1</v>
      </c>
      <c r="AM1" s="34">
        <f t="shared" si="0"/>
        <v>2</v>
      </c>
      <c r="AN1" s="34">
        <f t="shared" si="0"/>
        <v>3</v>
      </c>
      <c r="AO1" s="34">
        <f t="shared" si="0"/>
        <v>4</v>
      </c>
      <c r="AP1" s="34">
        <f t="shared" si="0"/>
        <v>5</v>
      </c>
      <c r="AQ1" s="34">
        <f t="shared" si="0"/>
        <v>6</v>
      </c>
      <c r="AR1" s="34">
        <f t="shared" si="0"/>
        <v>7</v>
      </c>
      <c r="AS1" s="34">
        <f t="shared" si="0"/>
        <v>1</v>
      </c>
      <c r="AT1" s="34">
        <f t="shared" si="0"/>
        <v>2</v>
      </c>
      <c r="AU1" s="34">
        <f t="shared" si="0"/>
        <v>3</v>
      </c>
      <c r="AV1" s="34">
        <f t="shared" si="0"/>
        <v>4</v>
      </c>
      <c r="AW1" s="34">
        <f t="shared" si="0"/>
        <v>5</v>
      </c>
      <c r="AX1" s="34">
        <f t="shared" si="0"/>
        <v>6</v>
      </c>
      <c r="AY1" s="34">
        <f t="shared" si="0"/>
        <v>7</v>
      </c>
      <c r="AZ1" s="34">
        <f t="shared" si="0"/>
        <v>1</v>
      </c>
      <c r="BA1" s="34">
        <f t="shared" si="0"/>
        <v>2</v>
      </c>
      <c r="BB1" s="34">
        <f t="shared" si="0"/>
        <v>3</v>
      </c>
      <c r="BC1" s="34">
        <f t="shared" si="0"/>
        <v>4</v>
      </c>
      <c r="BD1" s="34">
        <f t="shared" si="0"/>
        <v>5</v>
      </c>
      <c r="BE1" s="34">
        <f t="shared" si="0"/>
        <v>6</v>
      </c>
      <c r="BF1" s="34">
        <f t="shared" si="0"/>
        <v>7</v>
      </c>
      <c r="BG1" s="34">
        <f t="shared" si="0"/>
        <v>1</v>
      </c>
      <c r="BH1" s="34">
        <f t="shared" si="0"/>
        <v>2</v>
      </c>
      <c r="BI1" s="34">
        <f t="shared" si="0"/>
        <v>3</v>
      </c>
      <c r="BJ1" s="34">
        <f t="shared" si="0"/>
        <v>4</v>
      </c>
      <c r="BK1" s="34">
        <f t="shared" si="0"/>
        <v>5</v>
      </c>
      <c r="BL1" s="34">
        <f t="shared" si="0"/>
        <v>6</v>
      </c>
      <c r="BM1" s="34">
        <f t="shared" si="0"/>
        <v>7</v>
      </c>
      <c r="BN1" s="34">
        <f t="shared" si="0"/>
        <v>1</v>
      </c>
      <c r="BO1" s="34">
        <f t="shared" si="0"/>
        <v>2</v>
      </c>
      <c r="BP1" s="34">
        <f t="shared" si="0"/>
        <v>3</v>
      </c>
      <c r="BQ1" s="34">
        <f t="shared" si="0"/>
        <v>4</v>
      </c>
      <c r="BR1" s="34">
        <f t="shared" si="0"/>
        <v>5</v>
      </c>
      <c r="BS1" s="34">
        <f t="shared" si="0"/>
        <v>6</v>
      </c>
      <c r="BT1" s="34">
        <f t="shared" si="0"/>
        <v>7</v>
      </c>
      <c r="BU1" s="34">
        <f t="shared" si="0"/>
        <v>1</v>
      </c>
      <c r="BV1" s="34">
        <f t="shared" si="0"/>
        <v>2</v>
      </c>
      <c r="BW1" s="34">
        <f t="shared" ref="BW1:EH1" si="1">WEEKDAY(BW3,2)</f>
        <v>3</v>
      </c>
      <c r="BX1" s="34">
        <f t="shared" si="1"/>
        <v>4</v>
      </c>
      <c r="BY1" s="34">
        <f t="shared" si="1"/>
        <v>5</v>
      </c>
      <c r="BZ1" s="34">
        <f t="shared" si="1"/>
        <v>6</v>
      </c>
      <c r="CA1" s="34">
        <f t="shared" si="1"/>
        <v>7</v>
      </c>
      <c r="CB1" s="34">
        <f t="shared" si="1"/>
        <v>1</v>
      </c>
      <c r="CC1" s="34">
        <f t="shared" si="1"/>
        <v>2</v>
      </c>
      <c r="CD1" s="34">
        <f t="shared" si="1"/>
        <v>3</v>
      </c>
      <c r="CE1" s="34">
        <f t="shared" si="1"/>
        <v>4</v>
      </c>
      <c r="CF1" s="34">
        <f t="shared" si="1"/>
        <v>5</v>
      </c>
      <c r="CG1" s="34">
        <f t="shared" si="1"/>
        <v>6</v>
      </c>
      <c r="CH1" s="34">
        <f t="shared" si="1"/>
        <v>7</v>
      </c>
      <c r="CI1" s="34">
        <f t="shared" si="1"/>
        <v>1</v>
      </c>
      <c r="CJ1" s="34">
        <f t="shared" si="1"/>
        <v>2</v>
      </c>
      <c r="CK1" s="34">
        <f t="shared" si="1"/>
        <v>3</v>
      </c>
      <c r="CL1" s="34">
        <f t="shared" si="1"/>
        <v>4</v>
      </c>
      <c r="CM1" s="34">
        <f t="shared" si="1"/>
        <v>5</v>
      </c>
      <c r="CN1" s="34">
        <f t="shared" si="1"/>
        <v>6</v>
      </c>
      <c r="CO1" s="34">
        <f t="shared" si="1"/>
        <v>7</v>
      </c>
      <c r="CP1" s="34">
        <f t="shared" si="1"/>
        <v>1</v>
      </c>
      <c r="CQ1" s="34">
        <f t="shared" si="1"/>
        <v>2</v>
      </c>
      <c r="CR1" s="34">
        <f t="shared" si="1"/>
        <v>3</v>
      </c>
      <c r="CS1" s="34">
        <f t="shared" si="1"/>
        <v>4</v>
      </c>
      <c r="CT1" s="34">
        <f t="shared" si="1"/>
        <v>5</v>
      </c>
      <c r="CU1" s="34">
        <f t="shared" si="1"/>
        <v>6</v>
      </c>
      <c r="CV1" s="34">
        <f t="shared" si="1"/>
        <v>7</v>
      </c>
      <c r="CW1" s="34">
        <f t="shared" si="1"/>
        <v>1</v>
      </c>
      <c r="CX1" s="34">
        <f t="shared" si="1"/>
        <v>2</v>
      </c>
      <c r="CY1" s="34">
        <f t="shared" si="1"/>
        <v>3</v>
      </c>
      <c r="CZ1" s="34">
        <f t="shared" si="1"/>
        <v>4</v>
      </c>
      <c r="DA1" s="34">
        <f t="shared" si="1"/>
        <v>5</v>
      </c>
      <c r="DB1" s="34">
        <f t="shared" si="1"/>
        <v>6</v>
      </c>
      <c r="DC1" s="34">
        <f t="shared" si="1"/>
        <v>7</v>
      </c>
      <c r="DD1" s="34">
        <f t="shared" si="1"/>
        <v>1</v>
      </c>
      <c r="DE1" s="34">
        <f t="shared" si="1"/>
        <v>2</v>
      </c>
      <c r="DF1" s="34">
        <f t="shared" si="1"/>
        <v>3</v>
      </c>
      <c r="DG1" s="34">
        <f t="shared" si="1"/>
        <v>4</v>
      </c>
      <c r="DH1" s="34">
        <f t="shared" si="1"/>
        <v>5</v>
      </c>
      <c r="DI1" s="34">
        <f t="shared" si="1"/>
        <v>6</v>
      </c>
      <c r="DJ1" s="34">
        <f t="shared" si="1"/>
        <v>7</v>
      </c>
      <c r="DK1" s="34">
        <f t="shared" si="1"/>
        <v>1</v>
      </c>
      <c r="DL1" s="34">
        <f t="shared" si="1"/>
        <v>2</v>
      </c>
      <c r="DM1" s="34">
        <f t="shared" si="1"/>
        <v>3</v>
      </c>
      <c r="DN1" s="34">
        <f t="shared" si="1"/>
        <v>4</v>
      </c>
      <c r="DO1" s="34">
        <f t="shared" si="1"/>
        <v>5</v>
      </c>
      <c r="DP1" s="34">
        <f t="shared" si="1"/>
        <v>6</v>
      </c>
      <c r="DQ1" s="34">
        <f t="shared" si="1"/>
        <v>7</v>
      </c>
      <c r="DR1" s="34">
        <f t="shared" si="1"/>
        <v>1</v>
      </c>
      <c r="DS1" s="34">
        <f t="shared" si="1"/>
        <v>2</v>
      </c>
      <c r="DT1" s="34">
        <f t="shared" si="1"/>
        <v>3</v>
      </c>
      <c r="DU1" s="34">
        <f t="shared" si="1"/>
        <v>4</v>
      </c>
      <c r="DV1" s="34">
        <f t="shared" si="1"/>
        <v>5</v>
      </c>
      <c r="DW1" s="34">
        <f t="shared" si="1"/>
        <v>6</v>
      </c>
      <c r="DX1" s="34">
        <f t="shared" si="1"/>
        <v>7</v>
      </c>
      <c r="DY1" s="34">
        <f t="shared" si="1"/>
        <v>1</v>
      </c>
      <c r="DZ1" s="34">
        <f t="shared" si="1"/>
        <v>2</v>
      </c>
      <c r="EA1" s="34">
        <f t="shared" si="1"/>
        <v>3</v>
      </c>
      <c r="EB1" s="34">
        <f t="shared" si="1"/>
        <v>4</v>
      </c>
      <c r="EC1" s="34">
        <f t="shared" si="1"/>
        <v>5</v>
      </c>
      <c r="ED1" s="34">
        <f t="shared" si="1"/>
        <v>6</v>
      </c>
      <c r="EE1" s="34">
        <f t="shared" si="1"/>
        <v>7</v>
      </c>
      <c r="EF1" s="34">
        <f t="shared" si="1"/>
        <v>1</v>
      </c>
      <c r="EG1" s="34">
        <f t="shared" si="1"/>
        <v>2</v>
      </c>
      <c r="EH1" s="34">
        <f t="shared" si="1"/>
        <v>3</v>
      </c>
      <c r="EI1" s="34">
        <f t="shared" ref="EI1:GT1" si="2">WEEKDAY(EI3,2)</f>
        <v>4</v>
      </c>
      <c r="EJ1" s="34">
        <f t="shared" si="2"/>
        <v>5</v>
      </c>
      <c r="EK1" s="34">
        <f t="shared" si="2"/>
        <v>6</v>
      </c>
      <c r="EL1" s="34">
        <f t="shared" si="2"/>
        <v>7</v>
      </c>
      <c r="EM1" s="34">
        <f t="shared" si="2"/>
        <v>1</v>
      </c>
      <c r="EN1" s="34">
        <f t="shared" si="2"/>
        <v>2</v>
      </c>
      <c r="EO1" s="34">
        <f t="shared" si="2"/>
        <v>3</v>
      </c>
      <c r="EP1" s="34">
        <f t="shared" si="2"/>
        <v>4</v>
      </c>
      <c r="EQ1" s="34">
        <f t="shared" si="2"/>
        <v>5</v>
      </c>
      <c r="ER1" s="34">
        <f t="shared" si="2"/>
        <v>6</v>
      </c>
      <c r="ES1" s="34">
        <f t="shared" si="2"/>
        <v>7</v>
      </c>
      <c r="ET1" s="34">
        <f t="shared" si="2"/>
        <v>1</v>
      </c>
      <c r="EU1" s="34">
        <f t="shared" si="2"/>
        <v>2</v>
      </c>
      <c r="EV1" s="34">
        <f t="shared" si="2"/>
        <v>3</v>
      </c>
      <c r="EW1" s="34">
        <f t="shared" si="2"/>
        <v>4</v>
      </c>
      <c r="EX1" s="34">
        <f t="shared" si="2"/>
        <v>5</v>
      </c>
      <c r="EY1" s="34">
        <f t="shared" si="2"/>
        <v>6</v>
      </c>
      <c r="EZ1" s="34">
        <f t="shared" si="2"/>
        <v>7</v>
      </c>
      <c r="FA1" s="34">
        <f t="shared" si="2"/>
        <v>1</v>
      </c>
      <c r="FB1" s="34">
        <f t="shared" si="2"/>
        <v>2</v>
      </c>
      <c r="FC1" s="34">
        <f t="shared" si="2"/>
        <v>3</v>
      </c>
      <c r="FD1" s="34">
        <f t="shared" si="2"/>
        <v>4</v>
      </c>
      <c r="FE1" s="34">
        <f t="shared" si="2"/>
        <v>5</v>
      </c>
      <c r="FF1" s="34">
        <f t="shared" si="2"/>
        <v>6</v>
      </c>
      <c r="FG1" s="34">
        <f t="shared" si="2"/>
        <v>7</v>
      </c>
      <c r="FH1" s="34">
        <f t="shared" si="2"/>
        <v>1</v>
      </c>
      <c r="FI1" s="34">
        <f t="shared" si="2"/>
        <v>2</v>
      </c>
      <c r="FJ1" s="34">
        <f t="shared" si="2"/>
        <v>3</v>
      </c>
      <c r="FK1" s="34">
        <f t="shared" si="2"/>
        <v>4</v>
      </c>
      <c r="FL1" s="34">
        <f t="shared" si="2"/>
        <v>5</v>
      </c>
      <c r="FM1" s="34">
        <f t="shared" si="2"/>
        <v>6</v>
      </c>
      <c r="FN1" s="34">
        <f t="shared" si="2"/>
        <v>7</v>
      </c>
      <c r="FO1" s="34">
        <f t="shared" si="2"/>
        <v>1</v>
      </c>
      <c r="FP1" s="34">
        <f t="shared" si="2"/>
        <v>2</v>
      </c>
      <c r="FQ1" s="34">
        <f t="shared" si="2"/>
        <v>3</v>
      </c>
      <c r="FR1" s="34">
        <f t="shared" si="2"/>
        <v>4</v>
      </c>
      <c r="FS1" s="34">
        <f t="shared" si="2"/>
        <v>5</v>
      </c>
      <c r="FT1" s="34">
        <f t="shared" si="2"/>
        <v>6</v>
      </c>
      <c r="FU1" s="34">
        <f t="shared" si="2"/>
        <v>7</v>
      </c>
      <c r="FV1" s="34">
        <f t="shared" si="2"/>
        <v>1</v>
      </c>
      <c r="FW1" s="34">
        <f t="shared" si="2"/>
        <v>2</v>
      </c>
      <c r="FX1" s="34">
        <f t="shared" si="2"/>
        <v>3</v>
      </c>
      <c r="FY1" s="34">
        <f t="shared" si="2"/>
        <v>4</v>
      </c>
      <c r="FZ1" s="34">
        <f t="shared" si="2"/>
        <v>5</v>
      </c>
      <c r="GA1" s="34">
        <f t="shared" si="2"/>
        <v>6</v>
      </c>
      <c r="GB1" s="34">
        <f t="shared" si="2"/>
        <v>7</v>
      </c>
      <c r="GC1" s="34">
        <f t="shared" si="2"/>
        <v>1</v>
      </c>
      <c r="GD1" s="34">
        <f t="shared" si="2"/>
        <v>2</v>
      </c>
      <c r="GE1" s="34">
        <f t="shared" si="2"/>
        <v>3</v>
      </c>
      <c r="GF1" s="34">
        <f t="shared" si="2"/>
        <v>4</v>
      </c>
      <c r="GG1" s="34">
        <f t="shared" si="2"/>
        <v>5</v>
      </c>
      <c r="GH1" s="34">
        <f t="shared" si="2"/>
        <v>6</v>
      </c>
      <c r="GI1" s="34">
        <f t="shared" si="2"/>
        <v>7</v>
      </c>
      <c r="GJ1" s="34">
        <f t="shared" si="2"/>
        <v>1</v>
      </c>
      <c r="GK1" s="34">
        <f t="shared" si="2"/>
        <v>2</v>
      </c>
      <c r="GL1" s="34">
        <f t="shared" si="2"/>
        <v>3</v>
      </c>
      <c r="GM1" s="34">
        <f t="shared" si="2"/>
        <v>4</v>
      </c>
      <c r="GN1" s="34">
        <f t="shared" si="2"/>
        <v>5</v>
      </c>
      <c r="GO1" s="34">
        <f t="shared" si="2"/>
        <v>6</v>
      </c>
      <c r="GP1" s="34">
        <f t="shared" si="2"/>
        <v>7</v>
      </c>
      <c r="GQ1" s="34">
        <f t="shared" si="2"/>
        <v>1</v>
      </c>
      <c r="GR1" s="34">
        <f t="shared" si="2"/>
        <v>2</v>
      </c>
      <c r="GS1" s="34">
        <f t="shared" si="2"/>
        <v>3</v>
      </c>
      <c r="GT1" s="34">
        <f t="shared" si="2"/>
        <v>4</v>
      </c>
      <c r="GU1" s="34">
        <f t="shared" ref="GU1:JF1" si="3">WEEKDAY(GU3,2)</f>
        <v>5</v>
      </c>
      <c r="GV1" s="34">
        <f t="shared" si="3"/>
        <v>6</v>
      </c>
      <c r="GW1" s="34">
        <f t="shared" si="3"/>
        <v>7</v>
      </c>
      <c r="GX1" s="34">
        <f t="shared" si="3"/>
        <v>1</v>
      </c>
      <c r="GY1" s="34">
        <f t="shared" si="3"/>
        <v>2</v>
      </c>
      <c r="GZ1" s="34">
        <f t="shared" si="3"/>
        <v>3</v>
      </c>
      <c r="HA1" s="34">
        <f t="shared" si="3"/>
        <v>4</v>
      </c>
      <c r="HB1" s="34">
        <f t="shared" si="3"/>
        <v>5</v>
      </c>
      <c r="HC1" s="34">
        <f t="shared" si="3"/>
        <v>6</v>
      </c>
      <c r="HD1" s="34">
        <f t="shared" si="3"/>
        <v>7</v>
      </c>
      <c r="HE1" s="34">
        <f t="shared" si="3"/>
        <v>1</v>
      </c>
      <c r="HF1" s="34">
        <f t="shared" si="3"/>
        <v>2</v>
      </c>
      <c r="HG1" s="34">
        <f t="shared" si="3"/>
        <v>3</v>
      </c>
      <c r="HH1" s="34">
        <f t="shared" si="3"/>
        <v>4</v>
      </c>
      <c r="HI1" s="34">
        <f t="shared" si="3"/>
        <v>5</v>
      </c>
      <c r="HJ1" s="34">
        <f t="shared" si="3"/>
        <v>6</v>
      </c>
      <c r="HK1" s="34">
        <f t="shared" si="3"/>
        <v>7</v>
      </c>
      <c r="HL1" s="34">
        <f t="shared" si="3"/>
        <v>1</v>
      </c>
      <c r="HM1" s="34">
        <f t="shared" si="3"/>
        <v>2</v>
      </c>
      <c r="HN1" s="34">
        <f t="shared" si="3"/>
        <v>3</v>
      </c>
      <c r="HO1" s="34">
        <f t="shared" si="3"/>
        <v>4</v>
      </c>
      <c r="HP1" s="34">
        <f t="shared" si="3"/>
        <v>5</v>
      </c>
      <c r="HQ1" s="34">
        <f t="shared" si="3"/>
        <v>6</v>
      </c>
      <c r="HR1" s="34">
        <f t="shared" si="3"/>
        <v>7</v>
      </c>
      <c r="HS1" s="34">
        <f t="shared" si="3"/>
        <v>1</v>
      </c>
      <c r="HT1" s="34">
        <f t="shared" si="3"/>
        <v>2</v>
      </c>
      <c r="HU1" s="34">
        <f t="shared" si="3"/>
        <v>3</v>
      </c>
      <c r="HV1" s="34">
        <f t="shared" si="3"/>
        <v>4</v>
      </c>
      <c r="HW1" s="34">
        <f t="shared" si="3"/>
        <v>5</v>
      </c>
      <c r="HX1" s="34">
        <f t="shared" si="3"/>
        <v>6</v>
      </c>
      <c r="HY1" s="34">
        <f t="shared" si="3"/>
        <v>7</v>
      </c>
      <c r="HZ1" s="34">
        <f t="shared" si="3"/>
        <v>1</v>
      </c>
      <c r="IA1" s="34">
        <f t="shared" si="3"/>
        <v>2</v>
      </c>
      <c r="IB1" s="34">
        <f t="shared" si="3"/>
        <v>3</v>
      </c>
      <c r="IC1" s="34">
        <f t="shared" si="3"/>
        <v>4</v>
      </c>
      <c r="ID1" s="34">
        <f t="shared" si="3"/>
        <v>5</v>
      </c>
      <c r="IE1" s="34">
        <f t="shared" si="3"/>
        <v>6</v>
      </c>
      <c r="IF1" s="34">
        <f t="shared" si="3"/>
        <v>7</v>
      </c>
      <c r="IG1" s="34">
        <f t="shared" si="3"/>
        <v>1</v>
      </c>
      <c r="IH1" s="34">
        <f t="shared" si="3"/>
        <v>2</v>
      </c>
      <c r="II1" s="34">
        <f t="shared" si="3"/>
        <v>3</v>
      </c>
      <c r="IJ1" s="34">
        <f t="shared" si="3"/>
        <v>4</v>
      </c>
      <c r="IK1" s="34">
        <f t="shared" si="3"/>
        <v>5</v>
      </c>
      <c r="IL1" s="34">
        <f t="shared" si="3"/>
        <v>6</v>
      </c>
      <c r="IM1" s="34">
        <f t="shared" si="3"/>
        <v>7</v>
      </c>
      <c r="IN1" s="34">
        <f t="shared" si="3"/>
        <v>1</v>
      </c>
      <c r="IO1" s="34">
        <f t="shared" si="3"/>
        <v>2</v>
      </c>
      <c r="IP1" s="34">
        <f t="shared" si="3"/>
        <v>3</v>
      </c>
      <c r="IQ1" s="34">
        <f t="shared" si="3"/>
        <v>4</v>
      </c>
      <c r="IR1" s="34">
        <f t="shared" si="3"/>
        <v>5</v>
      </c>
      <c r="IS1" s="34">
        <f t="shared" si="3"/>
        <v>6</v>
      </c>
      <c r="IT1" s="34">
        <f t="shared" si="3"/>
        <v>7</v>
      </c>
      <c r="IU1" s="34">
        <f t="shared" si="3"/>
        <v>1</v>
      </c>
      <c r="IV1" s="34">
        <f t="shared" si="3"/>
        <v>2</v>
      </c>
      <c r="IW1" s="34">
        <f t="shared" si="3"/>
        <v>3</v>
      </c>
      <c r="IX1" s="34">
        <f t="shared" si="3"/>
        <v>4</v>
      </c>
      <c r="IY1" s="34">
        <f t="shared" si="3"/>
        <v>5</v>
      </c>
      <c r="IZ1" s="34">
        <f t="shared" si="3"/>
        <v>6</v>
      </c>
      <c r="JA1" s="34">
        <f t="shared" si="3"/>
        <v>7</v>
      </c>
      <c r="JB1" s="34">
        <f t="shared" si="3"/>
        <v>1</v>
      </c>
      <c r="JC1" s="34">
        <f t="shared" si="3"/>
        <v>2</v>
      </c>
      <c r="JD1" s="34">
        <f t="shared" si="3"/>
        <v>3</v>
      </c>
      <c r="JE1" s="34">
        <f t="shared" si="3"/>
        <v>4</v>
      </c>
      <c r="JF1" s="34">
        <f t="shared" si="3"/>
        <v>5</v>
      </c>
      <c r="JG1" s="34">
        <f t="shared" ref="JG1:LR1" si="4">WEEKDAY(JG3,2)</f>
        <v>6</v>
      </c>
      <c r="JH1" s="34">
        <f t="shared" si="4"/>
        <v>7</v>
      </c>
      <c r="JI1" s="34">
        <f t="shared" si="4"/>
        <v>1</v>
      </c>
      <c r="JJ1" s="34">
        <f t="shared" si="4"/>
        <v>2</v>
      </c>
      <c r="JK1" s="34">
        <f t="shared" si="4"/>
        <v>3</v>
      </c>
      <c r="JL1" s="34">
        <f t="shared" si="4"/>
        <v>4</v>
      </c>
      <c r="JM1" s="34">
        <f t="shared" si="4"/>
        <v>5</v>
      </c>
      <c r="JN1" s="34">
        <f t="shared" si="4"/>
        <v>6</v>
      </c>
      <c r="JO1" s="34">
        <f t="shared" si="4"/>
        <v>7</v>
      </c>
      <c r="JP1" s="34">
        <f t="shared" si="4"/>
        <v>1</v>
      </c>
      <c r="JQ1" s="34">
        <f t="shared" si="4"/>
        <v>2</v>
      </c>
      <c r="JR1" s="34">
        <f t="shared" si="4"/>
        <v>3</v>
      </c>
      <c r="JS1" s="34">
        <f t="shared" si="4"/>
        <v>4</v>
      </c>
      <c r="JT1" s="34">
        <f t="shared" si="4"/>
        <v>5</v>
      </c>
      <c r="JU1" s="34">
        <f t="shared" si="4"/>
        <v>6</v>
      </c>
      <c r="JV1" s="34">
        <f t="shared" si="4"/>
        <v>7</v>
      </c>
      <c r="JW1" s="34">
        <f t="shared" si="4"/>
        <v>1</v>
      </c>
      <c r="JX1" s="34">
        <f t="shared" si="4"/>
        <v>2</v>
      </c>
      <c r="JY1" s="34">
        <f t="shared" si="4"/>
        <v>3</v>
      </c>
      <c r="JZ1" s="34">
        <f t="shared" si="4"/>
        <v>4</v>
      </c>
      <c r="KA1" s="34">
        <f t="shared" si="4"/>
        <v>5</v>
      </c>
      <c r="KB1" s="34">
        <f t="shared" si="4"/>
        <v>6</v>
      </c>
      <c r="KC1" s="34">
        <f t="shared" si="4"/>
        <v>7</v>
      </c>
      <c r="KD1" s="34">
        <f t="shared" si="4"/>
        <v>1</v>
      </c>
      <c r="KE1" s="34">
        <f t="shared" si="4"/>
        <v>2</v>
      </c>
      <c r="KF1" s="34">
        <f t="shared" si="4"/>
        <v>3</v>
      </c>
      <c r="KG1" s="34">
        <f t="shared" si="4"/>
        <v>4</v>
      </c>
      <c r="KH1" s="34">
        <f t="shared" si="4"/>
        <v>5</v>
      </c>
      <c r="KI1" s="34">
        <f t="shared" si="4"/>
        <v>6</v>
      </c>
      <c r="KJ1" s="34">
        <f t="shared" si="4"/>
        <v>7</v>
      </c>
      <c r="KK1" s="34">
        <f t="shared" si="4"/>
        <v>1</v>
      </c>
      <c r="KL1" s="34">
        <f t="shared" si="4"/>
        <v>2</v>
      </c>
      <c r="KM1" s="34">
        <f t="shared" si="4"/>
        <v>3</v>
      </c>
      <c r="KN1" s="34">
        <f t="shared" si="4"/>
        <v>4</v>
      </c>
      <c r="KO1" s="34">
        <f t="shared" si="4"/>
        <v>5</v>
      </c>
      <c r="KP1" s="34">
        <f t="shared" si="4"/>
        <v>6</v>
      </c>
      <c r="KQ1" s="34">
        <f t="shared" si="4"/>
        <v>7</v>
      </c>
      <c r="KR1" s="34">
        <f t="shared" si="4"/>
        <v>1</v>
      </c>
      <c r="KS1" s="34">
        <f t="shared" si="4"/>
        <v>2</v>
      </c>
      <c r="KT1" s="34">
        <f t="shared" si="4"/>
        <v>3</v>
      </c>
      <c r="KU1" s="34">
        <f t="shared" si="4"/>
        <v>4</v>
      </c>
      <c r="KV1" s="34">
        <f t="shared" si="4"/>
        <v>5</v>
      </c>
      <c r="KW1" s="34">
        <f t="shared" si="4"/>
        <v>6</v>
      </c>
      <c r="KX1" s="34">
        <f t="shared" si="4"/>
        <v>7</v>
      </c>
      <c r="KY1" s="34">
        <f t="shared" si="4"/>
        <v>1</v>
      </c>
      <c r="KZ1" s="34">
        <f t="shared" si="4"/>
        <v>2</v>
      </c>
      <c r="LA1" s="34">
        <f t="shared" si="4"/>
        <v>3</v>
      </c>
      <c r="LB1" s="34">
        <f t="shared" si="4"/>
        <v>4</v>
      </c>
      <c r="LC1" s="34">
        <f t="shared" si="4"/>
        <v>5</v>
      </c>
      <c r="LD1" s="34">
        <f t="shared" si="4"/>
        <v>6</v>
      </c>
      <c r="LE1" s="34">
        <f t="shared" si="4"/>
        <v>7</v>
      </c>
      <c r="LF1" s="34">
        <f t="shared" si="4"/>
        <v>1</v>
      </c>
      <c r="LG1" s="34">
        <f t="shared" si="4"/>
        <v>2</v>
      </c>
      <c r="LH1" s="34">
        <f t="shared" si="4"/>
        <v>3</v>
      </c>
      <c r="LI1" s="34">
        <f t="shared" si="4"/>
        <v>4</v>
      </c>
      <c r="LJ1" s="34">
        <f t="shared" si="4"/>
        <v>5</v>
      </c>
      <c r="LK1" s="34">
        <f t="shared" si="4"/>
        <v>6</v>
      </c>
      <c r="LL1" s="34">
        <f t="shared" si="4"/>
        <v>7</v>
      </c>
      <c r="LM1" s="34">
        <f t="shared" si="4"/>
        <v>1</v>
      </c>
      <c r="LN1" s="34">
        <f t="shared" si="4"/>
        <v>2</v>
      </c>
      <c r="LO1" s="34">
        <f t="shared" si="4"/>
        <v>3</v>
      </c>
      <c r="LP1" s="34">
        <f t="shared" si="4"/>
        <v>4</v>
      </c>
      <c r="LQ1" s="34">
        <f t="shared" si="4"/>
        <v>5</v>
      </c>
      <c r="LR1" s="34">
        <f t="shared" si="4"/>
        <v>6</v>
      </c>
      <c r="LS1" s="34">
        <f t="shared" ref="LS1:NJ1" si="5">WEEKDAY(LS3,2)</f>
        <v>7</v>
      </c>
      <c r="LT1" s="34">
        <f t="shared" si="5"/>
        <v>1</v>
      </c>
      <c r="LU1" s="34">
        <f t="shared" si="5"/>
        <v>2</v>
      </c>
      <c r="LV1" s="34">
        <f t="shared" si="5"/>
        <v>3</v>
      </c>
      <c r="LW1" s="34">
        <f t="shared" si="5"/>
        <v>4</v>
      </c>
      <c r="LX1" s="34">
        <f t="shared" si="5"/>
        <v>5</v>
      </c>
      <c r="LY1" s="34">
        <f t="shared" si="5"/>
        <v>6</v>
      </c>
      <c r="LZ1" s="34">
        <f t="shared" si="5"/>
        <v>7</v>
      </c>
      <c r="MA1" s="34">
        <f t="shared" si="5"/>
        <v>1</v>
      </c>
      <c r="MB1" s="34">
        <f t="shared" si="5"/>
        <v>2</v>
      </c>
      <c r="MC1" s="34">
        <f t="shared" si="5"/>
        <v>3</v>
      </c>
      <c r="MD1" s="34">
        <f t="shared" si="5"/>
        <v>4</v>
      </c>
      <c r="ME1" s="34">
        <f t="shared" si="5"/>
        <v>5</v>
      </c>
      <c r="MF1" s="34">
        <f t="shared" si="5"/>
        <v>6</v>
      </c>
      <c r="MG1" s="34">
        <f t="shared" si="5"/>
        <v>7</v>
      </c>
      <c r="MH1" s="34">
        <f t="shared" si="5"/>
        <v>1</v>
      </c>
      <c r="MI1" s="34">
        <f t="shared" si="5"/>
        <v>2</v>
      </c>
      <c r="MJ1" s="34">
        <f t="shared" si="5"/>
        <v>3</v>
      </c>
      <c r="MK1" s="34">
        <f t="shared" si="5"/>
        <v>4</v>
      </c>
      <c r="ML1" s="34">
        <f t="shared" si="5"/>
        <v>5</v>
      </c>
      <c r="MM1" s="34">
        <f t="shared" si="5"/>
        <v>6</v>
      </c>
      <c r="MN1" s="34">
        <f t="shared" si="5"/>
        <v>7</v>
      </c>
      <c r="MO1" s="34">
        <f t="shared" si="5"/>
        <v>1</v>
      </c>
      <c r="MP1" s="34">
        <f t="shared" si="5"/>
        <v>2</v>
      </c>
      <c r="MQ1" s="34">
        <f t="shared" si="5"/>
        <v>3</v>
      </c>
      <c r="MR1" s="34">
        <f t="shared" si="5"/>
        <v>4</v>
      </c>
      <c r="MS1" s="34">
        <f t="shared" si="5"/>
        <v>5</v>
      </c>
      <c r="MT1" s="34">
        <f t="shared" si="5"/>
        <v>6</v>
      </c>
      <c r="MU1" s="34">
        <f t="shared" si="5"/>
        <v>7</v>
      </c>
      <c r="MV1" s="34">
        <f t="shared" si="5"/>
        <v>1</v>
      </c>
      <c r="MW1" s="34">
        <f t="shared" si="5"/>
        <v>2</v>
      </c>
      <c r="MX1" s="34">
        <f t="shared" si="5"/>
        <v>3</v>
      </c>
      <c r="MY1" s="34">
        <f t="shared" si="5"/>
        <v>4</v>
      </c>
      <c r="MZ1" s="34">
        <f t="shared" si="5"/>
        <v>5</v>
      </c>
      <c r="NA1" s="34">
        <f t="shared" si="5"/>
        <v>6</v>
      </c>
      <c r="NB1" s="34">
        <f t="shared" si="5"/>
        <v>7</v>
      </c>
      <c r="NC1" s="34">
        <f t="shared" si="5"/>
        <v>1</v>
      </c>
      <c r="ND1" s="34">
        <f t="shared" si="5"/>
        <v>2</v>
      </c>
      <c r="NE1" s="34">
        <f t="shared" si="5"/>
        <v>3</v>
      </c>
      <c r="NF1" s="34">
        <f t="shared" si="5"/>
        <v>4</v>
      </c>
      <c r="NG1" s="34">
        <f t="shared" si="5"/>
        <v>5</v>
      </c>
      <c r="NH1" s="34">
        <f t="shared" si="5"/>
        <v>6</v>
      </c>
      <c r="NI1" s="34">
        <f t="shared" si="5"/>
        <v>7</v>
      </c>
      <c r="NJ1" s="34">
        <f t="shared" si="5"/>
        <v>1</v>
      </c>
    </row>
    <row r="2" spans="1:374" x14ac:dyDescent="0.25">
      <c r="D2" s="608" t="s">
        <v>207</v>
      </c>
      <c r="E2" s="608"/>
      <c r="F2" s="608"/>
      <c r="H2" s="326" t="s">
        <v>214</v>
      </c>
      <c r="I2" s="34"/>
      <c r="J2" s="323" t="s">
        <v>205</v>
      </c>
      <c r="K2" s="323"/>
    </row>
    <row r="3" spans="1:374" s="34" customFormat="1" ht="15.75" thickBot="1" x14ac:dyDescent="0.3">
      <c r="D3" s="331" t="s">
        <v>216</v>
      </c>
      <c r="I3" s="200" t="s">
        <v>179</v>
      </c>
      <c r="J3" s="330">
        <v>43101</v>
      </c>
      <c r="K3" s="330">
        <v>43102</v>
      </c>
      <c r="L3" s="330">
        <v>43103</v>
      </c>
      <c r="M3" s="330">
        <v>43104</v>
      </c>
      <c r="N3" s="330">
        <v>43105</v>
      </c>
      <c r="O3" s="330">
        <v>43106</v>
      </c>
      <c r="P3" s="330">
        <v>43107</v>
      </c>
      <c r="Q3" s="330">
        <v>43108</v>
      </c>
      <c r="R3" s="330">
        <v>43109</v>
      </c>
      <c r="S3" s="330">
        <v>43110</v>
      </c>
      <c r="T3" s="330">
        <v>43111</v>
      </c>
      <c r="U3" s="330">
        <v>43112</v>
      </c>
      <c r="V3" s="330">
        <v>43113</v>
      </c>
      <c r="W3" s="330">
        <v>43114</v>
      </c>
      <c r="X3" s="330">
        <v>43115</v>
      </c>
      <c r="Y3" s="330">
        <v>43116</v>
      </c>
      <c r="Z3" s="330">
        <v>43117</v>
      </c>
      <c r="AA3" s="330">
        <v>43118</v>
      </c>
      <c r="AB3" s="330">
        <v>43119</v>
      </c>
      <c r="AC3" s="330">
        <v>43120</v>
      </c>
      <c r="AD3" s="330">
        <v>43121</v>
      </c>
      <c r="AE3" s="330">
        <v>43122</v>
      </c>
      <c r="AF3" s="330">
        <v>43123</v>
      </c>
      <c r="AG3" s="330">
        <v>43124</v>
      </c>
      <c r="AH3" s="330">
        <v>43125</v>
      </c>
      <c r="AI3" s="330">
        <v>43126</v>
      </c>
      <c r="AJ3" s="330">
        <v>43127</v>
      </c>
      <c r="AK3" s="330">
        <v>43128</v>
      </c>
      <c r="AL3" s="330">
        <v>43129</v>
      </c>
      <c r="AM3" s="330">
        <v>43130</v>
      </c>
      <c r="AN3" s="330">
        <v>43131</v>
      </c>
      <c r="AO3" s="330">
        <v>43132</v>
      </c>
      <c r="AP3" s="330">
        <v>43133</v>
      </c>
      <c r="AQ3" s="330">
        <v>43134</v>
      </c>
      <c r="AR3" s="330">
        <v>43135</v>
      </c>
      <c r="AS3" s="330">
        <v>43136</v>
      </c>
      <c r="AT3" s="330">
        <v>43137</v>
      </c>
      <c r="AU3" s="330">
        <v>43138</v>
      </c>
      <c r="AV3" s="330">
        <v>43139</v>
      </c>
      <c r="AW3" s="330">
        <v>43140</v>
      </c>
      <c r="AX3" s="330">
        <v>43141</v>
      </c>
      <c r="AY3" s="330">
        <v>43142</v>
      </c>
      <c r="AZ3" s="330">
        <v>43143</v>
      </c>
      <c r="BA3" s="330">
        <v>43144</v>
      </c>
      <c r="BB3" s="330">
        <v>43145</v>
      </c>
      <c r="BC3" s="330">
        <v>43146</v>
      </c>
      <c r="BD3" s="330">
        <v>43147</v>
      </c>
      <c r="BE3" s="330">
        <v>43148</v>
      </c>
      <c r="BF3" s="330">
        <v>43149</v>
      </c>
      <c r="BG3" s="330">
        <v>43150</v>
      </c>
      <c r="BH3" s="330">
        <v>43151</v>
      </c>
      <c r="BI3" s="330">
        <v>43152</v>
      </c>
      <c r="BJ3" s="330">
        <v>43153</v>
      </c>
      <c r="BK3" s="330">
        <v>43154</v>
      </c>
      <c r="BL3" s="330">
        <v>43155</v>
      </c>
      <c r="BM3" s="330">
        <v>43156</v>
      </c>
      <c r="BN3" s="330">
        <v>43157</v>
      </c>
      <c r="BO3" s="330">
        <v>43158</v>
      </c>
      <c r="BP3" s="330">
        <v>43159</v>
      </c>
      <c r="BQ3" s="330">
        <v>43160</v>
      </c>
      <c r="BR3" s="330">
        <v>43161</v>
      </c>
      <c r="BS3" s="330">
        <v>43162</v>
      </c>
      <c r="BT3" s="330">
        <v>43163</v>
      </c>
      <c r="BU3" s="330">
        <v>43164</v>
      </c>
      <c r="BV3" s="330">
        <v>43165</v>
      </c>
      <c r="BW3" s="330">
        <v>43166</v>
      </c>
      <c r="BX3" s="330">
        <v>43167</v>
      </c>
      <c r="BY3" s="330">
        <v>43168</v>
      </c>
      <c r="BZ3" s="330">
        <v>43169</v>
      </c>
      <c r="CA3" s="330">
        <v>43170</v>
      </c>
      <c r="CB3" s="330">
        <v>43171</v>
      </c>
      <c r="CC3" s="330">
        <v>43172</v>
      </c>
      <c r="CD3" s="330">
        <v>43173</v>
      </c>
      <c r="CE3" s="330">
        <v>43174</v>
      </c>
      <c r="CF3" s="330">
        <v>43175</v>
      </c>
      <c r="CG3" s="330">
        <v>43176</v>
      </c>
      <c r="CH3" s="330">
        <v>43177</v>
      </c>
      <c r="CI3" s="330">
        <v>43178</v>
      </c>
      <c r="CJ3" s="330">
        <v>43179</v>
      </c>
      <c r="CK3" s="330">
        <v>43180</v>
      </c>
      <c r="CL3" s="330">
        <v>43181</v>
      </c>
      <c r="CM3" s="330">
        <v>43182</v>
      </c>
      <c r="CN3" s="330">
        <v>43183</v>
      </c>
      <c r="CO3" s="330">
        <v>43184</v>
      </c>
      <c r="CP3" s="330">
        <v>43185</v>
      </c>
      <c r="CQ3" s="330">
        <v>43186</v>
      </c>
      <c r="CR3" s="330">
        <v>43187</v>
      </c>
      <c r="CS3" s="330">
        <v>43188</v>
      </c>
      <c r="CT3" s="330">
        <v>43189</v>
      </c>
      <c r="CU3" s="330">
        <v>43190</v>
      </c>
      <c r="CV3" s="330">
        <v>43191</v>
      </c>
      <c r="CW3" s="330">
        <v>43192</v>
      </c>
      <c r="CX3" s="330">
        <v>43193</v>
      </c>
      <c r="CY3" s="330">
        <v>43194</v>
      </c>
      <c r="CZ3" s="330">
        <v>43195</v>
      </c>
      <c r="DA3" s="330">
        <v>43196</v>
      </c>
      <c r="DB3" s="330">
        <v>43197</v>
      </c>
      <c r="DC3" s="330">
        <v>43198</v>
      </c>
      <c r="DD3" s="330">
        <v>43199</v>
      </c>
      <c r="DE3" s="330">
        <v>43200</v>
      </c>
      <c r="DF3" s="330">
        <v>43201</v>
      </c>
      <c r="DG3" s="330">
        <v>43202</v>
      </c>
      <c r="DH3" s="330">
        <v>43203</v>
      </c>
      <c r="DI3" s="330">
        <v>43204</v>
      </c>
      <c r="DJ3" s="330">
        <v>43205</v>
      </c>
      <c r="DK3" s="330">
        <v>43206</v>
      </c>
      <c r="DL3" s="330">
        <v>43207</v>
      </c>
      <c r="DM3" s="330">
        <v>43208</v>
      </c>
      <c r="DN3" s="330">
        <v>43209</v>
      </c>
      <c r="DO3" s="330">
        <v>43210</v>
      </c>
      <c r="DP3" s="330">
        <v>43211</v>
      </c>
      <c r="DQ3" s="330">
        <v>43212</v>
      </c>
      <c r="DR3" s="330">
        <v>43213</v>
      </c>
      <c r="DS3" s="330">
        <v>43214</v>
      </c>
      <c r="DT3" s="330">
        <v>43215</v>
      </c>
      <c r="DU3" s="330">
        <v>43216</v>
      </c>
      <c r="DV3" s="330">
        <v>43217</v>
      </c>
      <c r="DW3" s="330">
        <v>43218</v>
      </c>
      <c r="DX3" s="330">
        <v>43219</v>
      </c>
      <c r="DY3" s="330">
        <v>43220</v>
      </c>
      <c r="DZ3" s="330">
        <v>43221</v>
      </c>
      <c r="EA3" s="330">
        <v>43222</v>
      </c>
      <c r="EB3" s="330">
        <v>43223</v>
      </c>
      <c r="EC3" s="330">
        <v>43224</v>
      </c>
      <c r="ED3" s="330">
        <v>43225</v>
      </c>
      <c r="EE3" s="330">
        <v>43226</v>
      </c>
      <c r="EF3" s="330">
        <v>43227</v>
      </c>
      <c r="EG3" s="330">
        <v>43228</v>
      </c>
      <c r="EH3" s="330">
        <v>43229</v>
      </c>
      <c r="EI3" s="330">
        <v>43230</v>
      </c>
      <c r="EJ3" s="330">
        <v>43231</v>
      </c>
      <c r="EK3" s="330">
        <v>43232</v>
      </c>
      <c r="EL3" s="330">
        <v>43233</v>
      </c>
      <c r="EM3" s="330">
        <v>43234</v>
      </c>
      <c r="EN3" s="330">
        <v>43235</v>
      </c>
      <c r="EO3" s="330">
        <v>43236</v>
      </c>
      <c r="EP3" s="330">
        <v>43237</v>
      </c>
      <c r="EQ3" s="330">
        <v>43238</v>
      </c>
      <c r="ER3" s="330">
        <v>43239</v>
      </c>
      <c r="ES3" s="330">
        <v>43240</v>
      </c>
      <c r="ET3" s="330">
        <v>43241</v>
      </c>
      <c r="EU3" s="330">
        <v>43242</v>
      </c>
      <c r="EV3" s="330">
        <v>43243</v>
      </c>
      <c r="EW3" s="330">
        <v>43244</v>
      </c>
      <c r="EX3" s="330">
        <v>43245</v>
      </c>
      <c r="EY3" s="330">
        <v>43246</v>
      </c>
      <c r="EZ3" s="330">
        <v>43247</v>
      </c>
      <c r="FA3" s="330">
        <v>43248</v>
      </c>
      <c r="FB3" s="330">
        <v>43249</v>
      </c>
      <c r="FC3" s="330">
        <v>43250</v>
      </c>
      <c r="FD3" s="330">
        <v>43251</v>
      </c>
      <c r="FE3" s="330">
        <v>43252</v>
      </c>
      <c r="FF3" s="330">
        <v>43253</v>
      </c>
      <c r="FG3" s="330">
        <v>43254</v>
      </c>
      <c r="FH3" s="330">
        <v>43255</v>
      </c>
      <c r="FI3" s="330">
        <v>43256</v>
      </c>
      <c r="FJ3" s="330">
        <v>43257</v>
      </c>
      <c r="FK3" s="330">
        <v>43258</v>
      </c>
      <c r="FL3" s="330">
        <v>43259</v>
      </c>
      <c r="FM3" s="330">
        <v>43260</v>
      </c>
      <c r="FN3" s="330">
        <v>43261</v>
      </c>
      <c r="FO3" s="330">
        <v>43262</v>
      </c>
      <c r="FP3" s="330">
        <v>43263</v>
      </c>
      <c r="FQ3" s="330">
        <v>43264</v>
      </c>
      <c r="FR3" s="330">
        <v>43265</v>
      </c>
      <c r="FS3" s="330">
        <v>43266</v>
      </c>
      <c r="FT3" s="330">
        <v>43267</v>
      </c>
      <c r="FU3" s="330">
        <v>43268</v>
      </c>
      <c r="FV3" s="330">
        <v>43269</v>
      </c>
      <c r="FW3" s="330">
        <v>43270</v>
      </c>
      <c r="FX3" s="330">
        <v>43271</v>
      </c>
      <c r="FY3" s="330">
        <v>43272</v>
      </c>
      <c r="FZ3" s="330">
        <v>43273</v>
      </c>
      <c r="GA3" s="330">
        <v>43274</v>
      </c>
      <c r="GB3" s="330">
        <v>43275</v>
      </c>
      <c r="GC3" s="330">
        <v>43276</v>
      </c>
      <c r="GD3" s="330">
        <v>43277</v>
      </c>
      <c r="GE3" s="330">
        <v>43278</v>
      </c>
      <c r="GF3" s="330">
        <v>43279</v>
      </c>
      <c r="GG3" s="330">
        <v>43280</v>
      </c>
      <c r="GH3" s="330">
        <v>43281</v>
      </c>
      <c r="GI3" s="330">
        <v>43282</v>
      </c>
      <c r="GJ3" s="330">
        <v>43283</v>
      </c>
      <c r="GK3" s="330">
        <v>43284</v>
      </c>
      <c r="GL3" s="330">
        <v>43285</v>
      </c>
      <c r="GM3" s="330">
        <v>43286</v>
      </c>
      <c r="GN3" s="330">
        <v>43287</v>
      </c>
      <c r="GO3" s="330">
        <v>43288</v>
      </c>
      <c r="GP3" s="330">
        <v>43289</v>
      </c>
      <c r="GQ3" s="330">
        <v>43290</v>
      </c>
      <c r="GR3" s="330">
        <v>43291</v>
      </c>
      <c r="GS3" s="330">
        <v>43292</v>
      </c>
      <c r="GT3" s="330">
        <v>43293</v>
      </c>
      <c r="GU3" s="330">
        <v>43294</v>
      </c>
      <c r="GV3" s="330">
        <v>43295</v>
      </c>
      <c r="GW3" s="330">
        <v>43296</v>
      </c>
      <c r="GX3" s="330">
        <v>43297</v>
      </c>
      <c r="GY3" s="330">
        <v>43298</v>
      </c>
      <c r="GZ3" s="330">
        <v>43299</v>
      </c>
      <c r="HA3" s="330">
        <v>43300</v>
      </c>
      <c r="HB3" s="330">
        <v>43301</v>
      </c>
      <c r="HC3" s="330">
        <v>43302</v>
      </c>
      <c r="HD3" s="330">
        <v>43303</v>
      </c>
      <c r="HE3" s="330">
        <v>43304</v>
      </c>
      <c r="HF3" s="330">
        <v>43305</v>
      </c>
      <c r="HG3" s="330">
        <v>43306</v>
      </c>
      <c r="HH3" s="330">
        <v>43307</v>
      </c>
      <c r="HI3" s="330">
        <v>43308</v>
      </c>
      <c r="HJ3" s="330">
        <v>43309</v>
      </c>
      <c r="HK3" s="330">
        <v>43310</v>
      </c>
      <c r="HL3" s="330">
        <v>43311</v>
      </c>
      <c r="HM3" s="330">
        <v>43312</v>
      </c>
      <c r="HN3" s="330">
        <v>43313</v>
      </c>
      <c r="HO3" s="330">
        <v>43314</v>
      </c>
      <c r="HP3" s="330">
        <v>43315</v>
      </c>
      <c r="HQ3" s="330">
        <v>43316</v>
      </c>
      <c r="HR3" s="330">
        <v>43317</v>
      </c>
      <c r="HS3" s="330">
        <v>43318</v>
      </c>
      <c r="HT3" s="330">
        <v>43319</v>
      </c>
      <c r="HU3" s="330">
        <v>43320</v>
      </c>
      <c r="HV3" s="330">
        <v>43321</v>
      </c>
      <c r="HW3" s="330">
        <v>43322</v>
      </c>
      <c r="HX3" s="330">
        <v>43323</v>
      </c>
      <c r="HY3" s="330">
        <v>43324</v>
      </c>
      <c r="HZ3" s="330">
        <v>43325</v>
      </c>
      <c r="IA3" s="330">
        <v>43326</v>
      </c>
      <c r="IB3" s="330">
        <v>43327</v>
      </c>
      <c r="IC3" s="330">
        <v>43328</v>
      </c>
      <c r="ID3" s="330">
        <v>43329</v>
      </c>
      <c r="IE3" s="330">
        <v>43330</v>
      </c>
      <c r="IF3" s="330">
        <v>43331</v>
      </c>
      <c r="IG3" s="330">
        <v>43332</v>
      </c>
      <c r="IH3" s="330">
        <v>43333</v>
      </c>
      <c r="II3" s="330">
        <v>43334</v>
      </c>
      <c r="IJ3" s="330">
        <v>43335</v>
      </c>
      <c r="IK3" s="330">
        <v>43336</v>
      </c>
      <c r="IL3" s="330">
        <v>43337</v>
      </c>
      <c r="IM3" s="330">
        <v>43338</v>
      </c>
      <c r="IN3" s="330">
        <v>43339</v>
      </c>
      <c r="IO3" s="330">
        <v>43340</v>
      </c>
      <c r="IP3" s="330">
        <v>43341</v>
      </c>
      <c r="IQ3" s="330">
        <v>43342</v>
      </c>
      <c r="IR3" s="330">
        <v>43343</v>
      </c>
      <c r="IS3" s="330">
        <v>43344</v>
      </c>
      <c r="IT3" s="330">
        <v>43345</v>
      </c>
      <c r="IU3" s="330">
        <v>43346</v>
      </c>
      <c r="IV3" s="330">
        <v>43347</v>
      </c>
      <c r="IW3" s="330">
        <v>43348</v>
      </c>
      <c r="IX3" s="330">
        <v>43349</v>
      </c>
      <c r="IY3" s="330">
        <v>43350</v>
      </c>
      <c r="IZ3" s="330">
        <v>43351</v>
      </c>
      <c r="JA3" s="330">
        <v>43352</v>
      </c>
      <c r="JB3" s="330">
        <v>43353</v>
      </c>
      <c r="JC3" s="330">
        <v>43354</v>
      </c>
      <c r="JD3" s="330">
        <v>43355</v>
      </c>
      <c r="JE3" s="330">
        <v>43356</v>
      </c>
      <c r="JF3" s="330">
        <v>43357</v>
      </c>
      <c r="JG3" s="330">
        <v>43358</v>
      </c>
      <c r="JH3" s="330">
        <v>43359</v>
      </c>
      <c r="JI3" s="330">
        <v>43360</v>
      </c>
      <c r="JJ3" s="330">
        <v>43361</v>
      </c>
      <c r="JK3" s="330">
        <v>43362</v>
      </c>
      <c r="JL3" s="330">
        <v>43363</v>
      </c>
      <c r="JM3" s="330">
        <v>43364</v>
      </c>
      <c r="JN3" s="330">
        <v>43365</v>
      </c>
      <c r="JO3" s="330">
        <v>43366</v>
      </c>
      <c r="JP3" s="330">
        <v>43367</v>
      </c>
      <c r="JQ3" s="330">
        <v>43368</v>
      </c>
      <c r="JR3" s="330">
        <v>43369</v>
      </c>
      <c r="JS3" s="330">
        <v>43370</v>
      </c>
      <c r="JT3" s="330">
        <v>43371</v>
      </c>
      <c r="JU3" s="330">
        <v>43372</v>
      </c>
      <c r="JV3" s="330">
        <v>43373</v>
      </c>
      <c r="JW3" s="330">
        <v>43374</v>
      </c>
      <c r="JX3" s="330">
        <v>43375</v>
      </c>
      <c r="JY3" s="330">
        <v>43376</v>
      </c>
      <c r="JZ3" s="330">
        <v>43377</v>
      </c>
      <c r="KA3" s="330">
        <v>43378</v>
      </c>
      <c r="KB3" s="330">
        <v>43379</v>
      </c>
      <c r="KC3" s="330">
        <v>43380</v>
      </c>
      <c r="KD3" s="330">
        <v>43381</v>
      </c>
      <c r="KE3" s="330">
        <v>43382</v>
      </c>
      <c r="KF3" s="330">
        <v>43383</v>
      </c>
      <c r="KG3" s="330">
        <v>43384</v>
      </c>
      <c r="KH3" s="330">
        <v>43385</v>
      </c>
      <c r="KI3" s="330">
        <v>43386</v>
      </c>
      <c r="KJ3" s="330">
        <v>43387</v>
      </c>
      <c r="KK3" s="330">
        <v>43388</v>
      </c>
      <c r="KL3" s="330">
        <v>43389</v>
      </c>
      <c r="KM3" s="330">
        <v>43390</v>
      </c>
      <c r="KN3" s="330">
        <v>43391</v>
      </c>
      <c r="KO3" s="330">
        <v>43392</v>
      </c>
      <c r="KP3" s="330">
        <v>43393</v>
      </c>
      <c r="KQ3" s="330">
        <v>43394</v>
      </c>
      <c r="KR3" s="330">
        <v>43395</v>
      </c>
      <c r="KS3" s="330">
        <v>43396</v>
      </c>
      <c r="KT3" s="330">
        <v>43397</v>
      </c>
      <c r="KU3" s="330">
        <v>43398</v>
      </c>
      <c r="KV3" s="330">
        <v>43399</v>
      </c>
      <c r="KW3" s="330">
        <v>43400</v>
      </c>
      <c r="KX3" s="330">
        <v>43401</v>
      </c>
      <c r="KY3" s="330">
        <v>43402</v>
      </c>
      <c r="KZ3" s="330">
        <v>43403</v>
      </c>
      <c r="LA3" s="330">
        <v>43404</v>
      </c>
      <c r="LB3" s="330">
        <v>43405</v>
      </c>
      <c r="LC3" s="330">
        <v>43406</v>
      </c>
      <c r="LD3" s="330">
        <v>43407</v>
      </c>
      <c r="LE3" s="330">
        <v>43408</v>
      </c>
      <c r="LF3" s="330">
        <v>43409</v>
      </c>
      <c r="LG3" s="330">
        <v>43410</v>
      </c>
      <c r="LH3" s="330">
        <v>43411</v>
      </c>
      <c r="LI3" s="330">
        <v>43412</v>
      </c>
      <c r="LJ3" s="330">
        <v>43413</v>
      </c>
      <c r="LK3" s="330">
        <v>43414</v>
      </c>
      <c r="LL3" s="330">
        <v>43415</v>
      </c>
      <c r="LM3" s="330">
        <v>43416</v>
      </c>
      <c r="LN3" s="330">
        <v>43417</v>
      </c>
      <c r="LO3" s="330">
        <v>43418</v>
      </c>
      <c r="LP3" s="330">
        <v>43419</v>
      </c>
      <c r="LQ3" s="330">
        <v>43420</v>
      </c>
      <c r="LR3" s="330">
        <v>43421</v>
      </c>
      <c r="LS3" s="330">
        <v>43422</v>
      </c>
      <c r="LT3" s="330">
        <v>43423</v>
      </c>
      <c r="LU3" s="330">
        <v>43424</v>
      </c>
      <c r="LV3" s="330">
        <v>43425</v>
      </c>
      <c r="LW3" s="330">
        <v>43426</v>
      </c>
      <c r="LX3" s="330">
        <v>43427</v>
      </c>
      <c r="LY3" s="330">
        <v>43428</v>
      </c>
      <c r="LZ3" s="330">
        <v>43429</v>
      </c>
      <c r="MA3" s="330">
        <v>43430</v>
      </c>
      <c r="MB3" s="330">
        <v>43431</v>
      </c>
      <c r="MC3" s="330">
        <v>43432</v>
      </c>
      <c r="MD3" s="330">
        <v>43433</v>
      </c>
      <c r="ME3" s="330">
        <v>43434</v>
      </c>
      <c r="MF3" s="330">
        <v>43435</v>
      </c>
      <c r="MG3" s="330">
        <v>43436</v>
      </c>
      <c r="MH3" s="330">
        <v>43437</v>
      </c>
      <c r="MI3" s="330">
        <v>43438</v>
      </c>
      <c r="MJ3" s="330">
        <v>43439</v>
      </c>
      <c r="MK3" s="330">
        <v>43440</v>
      </c>
      <c r="ML3" s="330">
        <v>43441</v>
      </c>
      <c r="MM3" s="330">
        <v>43442</v>
      </c>
      <c r="MN3" s="330">
        <v>43443</v>
      </c>
      <c r="MO3" s="330">
        <v>43444</v>
      </c>
      <c r="MP3" s="330">
        <v>43445</v>
      </c>
      <c r="MQ3" s="330">
        <v>43446</v>
      </c>
      <c r="MR3" s="330">
        <v>43447</v>
      </c>
      <c r="MS3" s="330">
        <v>43448</v>
      </c>
      <c r="MT3" s="330">
        <v>43449</v>
      </c>
      <c r="MU3" s="330">
        <v>43450</v>
      </c>
      <c r="MV3" s="330">
        <v>43451</v>
      </c>
      <c r="MW3" s="330">
        <v>43452</v>
      </c>
      <c r="MX3" s="330">
        <v>43453</v>
      </c>
      <c r="MY3" s="330">
        <v>43454</v>
      </c>
      <c r="MZ3" s="330">
        <v>43455</v>
      </c>
      <c r="NA3" s="330">
        <v>43456</v>
      </c>
      <c r="NB3" s="330">
        <v>43457</v>
      </c>
      <c r="NC3" s="330">
        <v>43458</v>
      </c>
      <c r="ND3" s="330">
        <v>43459</v>
      </c>
      <c r="NE3" s="330">
        <v>43460</v>
      </c>
      <c r="NF3" s="330">
        <v>43461</v>
      </c>
      <c r="NG3" s="330">
        <v>43462</v>
      </c>
      <c r="NH3" s="330">
        <v>43463</v>
      </c>
      <c r="NI3" s="330">
        <v>43464</v>
      </c>
      <c r="NJ3" s="330">
        <v>43465</v>
      </c>
    </row>
    <row r="4" spans="1:374" ht="15.75" thickBot="1" x14ac:dyDescent="0.3">
      <c r="A4" s="606" t="s">
        <v>204</v>
      </c>
      <c r="B4" s="606"/>
      <c r="D4" s="313" t="s">
        <v>27</v>
      </c>
      <c r="E4" s="319" t="s">
        <v>42</v>
      </c>
      <c r="F4" s="319" t="s">
        <v>39</v>
      </c>
      <c r="I4" s="327">
        <v>4.1666666666666664E-2</v>
      </c>
      <c r="J4" s="333">
        <v>1.1128323348956732</v>
      </c>
      <c r="K4" s="333">
        <v>0.95813950917845292</v>
      </c>
      <c r="L4" s="333">
        <v>0.92255973087119192</v>
      </c>
      <c r="M4" s="333">
        <v>0.92707059650780421</v>
      </c>
      <c r="N4" s="333">
        <v>0.90001497116715778</v>
      </c>
      <c r="O4" s="333">
        <v>1.0310649883880028</v>
      </c>
      <c r="P4" s="333">
        <v>1.0795195631668202</v>
      </c>
      <c r="Q4" s="333">
        <v>0.8800971200969866</v>
      </c>
      <c r="R4" s="333">
        <v>0.75980175661023852</v>
      </c>
      <c r="S4" s="333">
        <v>0.74184128451921394</v>
      </c>
      <c r="T4" s="333">
        <v>0.69675268037395877</v>
      </c>
      <c r="U4" s="333">
        <v>0.8260403447156851</v>
      </c>
      <c r="V4" s="333">
        <v>0.67889758879381445</v>
      </c>
      <c r="W4" s="333">
        <v>0.87496901401812266</v>
      </c>
      <c r="X4" s="333">
        <v>0.88018004298458086</v>
      </c>
      <c r="Y4" s="333">
        <v>0.78096201139525212</v>
      </c>
      <c r="Z4" s="333">
        <v>0.68272708564658258</v>
      </c>
      <c r="AA4" s="333">
        <v>0.72943587918955732</v>
      </c>
      <c r="AB4" s="333">
        <v>0.75395696001998735</v>
      </c>
      <c r="AC4" s="333">
        <v>0.79289622460329379</v>
      </c>
      <c r="AD4" s="333">
        <v>0.752346032588873</v>
      </c>
      <c r="AE4" s="333">
        <v>0.64634256078552632</v>
      </c>
      <c r="AF4" s="333">
        <v>0.64462383579251037</v>
      </c>
      <c r="AG4" s="333">
        <v>0.64030478842196081</v>
      </c>
      <c r="AH4" s="333">
        <v>0.72116752026035635</v>
      </c>
      <c r="AI4" s="333">
        <v>0.70254981030864239</v>
      </c>
      <c r="AJ4" s="333">
        <v>0.79567667003533349</v>
      </c>
      <c r="AK4" s="333">
        <v>0.6828451231334729</v>
      </c>
      <c r="AL4" s="333">
        <v>0.62680458984622778</v>
      </c>
      <c r="AM4" s="333">
        <v>0.72953976108006746</v>
      </c>
      <c r="AN4" s="333">
        <v>0.71115297138911171</v>
      </c>
      <c r="AO4" s="333">
        <v>0.6917881972735429</v>
      </c>
      <c r="AP4" s="333">
        <v>0.63032868819462984</v>
      </c>
      <c r="AQ4" s="333">
        <v>0.87200161652010189</v>
      </c>
      <c r="AR4" s="333">
        <v>0.81399017165100707</v>
      </c>
      <c r="AS4" s="333">
        <v>0.61969621818979637</v>
      </c>
      <c r="AT4" s="333">
        <v>0.73743622664131525</v>
      </c>
      <c r="AU4" s="333">
        <v>0.70827105738297647</v>
      </c>
      <c r="AV4" s="333">
        <v>0.66649045235560422</v>
      </c>
      <c r="AW4" s="333">
        <v>0.75673817358819628</v>
      </c>
      <c r="AX4" s="333">
        <v>0.70407679813428214</v>
      </c>
      <c r="AY4" s="333">
        <v>0.65818651647323745</v>
      </c>
      <c r="AZ4" s="333">
        <v>0.55652484814865011</v>
      </c>
      <c r="BA4" s="333">
        <v>0.6662459016963429</v>
      </c>
      <c r="BB4" s="333">
        <v>0.67987139748530112</v>
      </c>
      <c r="BC4" s="333">
        <v>0.65164562975672802</v>
      </c>
      <c r="BD4" s="333">
        <v>0.66381534335078873</v>
      </c>
      <c r="BE4" s="333">
        <v>0.72313231896202335</v>
      </c>
      <c r="BF4" s="333">
        <v>0.69100237577449897</v>
      </c>
      <c r="BG4" s="333">
        <v>0.6606654456898069</v>
      </c>
      <c r="BH4" s="333">
        <v>0.59301059721174632</v>
      </c>
      <c r="BI4" s="333">
        <v>0.57986462594993948</v>
      </c>
      <c r="BJ4" s="333">
        <v>0.54867171726494579</v>
      </c>
      <c r="BK4" s="333">
        <v>0.65232502377587864</v>
      </c>
      <c r="BL4" s="333">
        <v>0.6612732236317691</v>
      </c>
      <c r="BM4" s="333">
        <v>0.63619343241673665</v>
      </c>
      <c r="BN4" s="333">
        <v>0.65737608130562275</v>
      </c>
      <c r="BO4" s="333">
        <v>0.61769527531885327</v>
      </c>
      <c r="BP4" s="333">
        <v>0.60454379235459454</v>
      </c>
      <c r="BQ4" s="333">
        <v>0.58128297777527183</v>
      </c>
      <c r="BR4" s="333">
        <v>0.59109585801899334</v>
      </c>
      <c r="BS4" s="333">
        <v>0.66176637324879384</v>
      </c>
      <c r="BT4" s="333">
        <v>0.6822575376636818</v>
      </c>
      <c r="BU4" s="333">
        <v>0.64179256788522032</v>
      </c>
      <c r="BV4" s="333">
        <v>0.65764364951046173</v>
      </c>
      <c r="BW4" s="333">
        <v>0.68272241073718287</v>
      </c>
      <c r="BX4" s="333">
        <v>0.6605759082788768</v>
      </c>
      <c r="BY4" s="333">
        <v>0.69315778036714748</v>
      </c>
      <c r="BZ4" s="333">
        <v>0.70669733167265936</v>
      </c>
      <c r="CA4" s="333">
        <v>0.68941161071193546</v>
      </c>
      <c r="CB4" s="333">
        <v>0.65727452615330995</v>
      </c>
      <c r="CC4" s="333">
        <v>0.6835964609818711</v>
      </c>
      <c r="CD4" s="333">
        <v>0.64193242661414551</v>
      </c>
      <c r="CE4" s="333">
        <v>0.69878332234885576</v>
      </c>
      <c r="CF4" s="333">
        <v>0.64145343697310975</v>
      </c>
      <c r="CG4" s="333">
        <v>0.80057535251328105</v>
      </c>
      <c r="CH4" s="333">
        <v>0.7014958335988728</v>
      </c>
      <c r="CI4" s="333">
        <v>0.68389334767461196</v>
      </c>
      <c r="CJ4" s="333">
        <v>0.68155783230015088</v>
      </c>
      <c r="CK4" s="333">
        <v>0.73505249205466527</v>
      </c>
      <c r="CL4" s="333">
        <v>0.69038658798534935</v>
      </c>
      <c r="CM4" s="333">
        <v>0.69367402476362217</v>
      </c>
      <c r="CN4" s="333">
        <v>0.67152048274063103</v>
      </c>
      <c r="CO4" s="333">
        <v>0.68544053175967001</v>
      </c>
      <c r="CP4" s="333">
        <v>0.64837614226037776</v>
      </c>
      <c r="CQ4" s="333">
        <v>0.63268233369134608</v>
      </c>
      <c r="CR4" s="333">
        <v>0.66622368064939319</v>
      </c>
      <c r="CS4" s="333">
        <v>0.66250236931297812</v>
      </c>
      <c r="CT4" s="333">
        <v>0.60025541270191751</v>
      </c>
      <c r="CU4" s="333">
        <v>0.66290273462285831</v>
      </c>
      <c r="CV4" s="333">
        <v>0.70842503652350786</v>
      </c>
      <c r="CW4" s="333">
        <v>0.57034381114661503</v>
      </c>
      <c r="CX4" s="333">
        <v>0.64896618265661388</v>
      </c>
      <c r="CY4" s="333">
        <v>0.58464950256067483</v>
      </c>
      <c r="CZ4" s="333">
        <v>0.67869688707155984</v>
      </c>
      <c r="DA4" s="333">
        <v>0.66918575546189374</v>
      </c>
      <c r="DB4" s="333">
        <v>0.68275062274653253</v>
      </c>
      <c r="DC4" s="333">
        <v>0.66061562435755827</v>
      </c>
      <c r="DD4" s="333">
        <v>0.65786706572474096</v>
      </c>
      <c r="DE4" s="333">
        <v>0.60958234299303893</v>
      </c>
      <c r="DF4" s="333">
        <v>0.59355561658838429</v>
      </c>
      <c r="DG4" s="333">
        <v>0.63122612662322364</v>
      </c>
      <c r="DH4" s="333">
        <v>0.61243523653142307</v>
      </c>
      <c r="DI4" s="333">
        <v>0.56751708560786918</v>
      </c>
      <c r="DJ4" s="333">
        <v>0.60983503835952724</v>
      </c>
      <c r="DK4" s="333">
        <v>0.6887667635161715</v>
      </c>
      <c r="DL4" s="333">
        <v>0.56041275553028069</v>
      </c>
      <c r="DM4" s="333">
        <v>0.63378711993269288</v>
      </c>
      <c r="DN4" s="333">
        <v>0.60974984870649684</v>
      </c>
      <c r="DO4" s="333">
        <v>0.67945183959459532</v>
      </c>
      <c r="DP4" s="333">
        <v>0.65932792753961544</v>
      </c>
      <c r="DQ4" s="333">
        <v>0.62103354702459701</v>
      </c>
      <c r="DR4" s="333">
        <v>0.59800800743765214</v>
      </c>
      <c r="DS4" s="333">
        <v>0.59390245418803989</v>
      </c>
      <c r="DT4" s="333">
        <v>0.5528138641237792</v>
      </c>
      <c r="DU4" s="333">
        <v>0.56630834326989254</v>
      </c>
      <c r="DV4" s="333">
        <v>0.56491946387384939</v>
      </c>
      <c r="DW4" s="333">
        <v>0.58540143208628526</v>
      </c>
      <c r="DX4" s="333">
        <v>0.63848331855266494</v>
      </c>
      <c r="DY4" s="333">
        <v>0.60850622286920197</v>
      </c>
      <c r="DZ4" s="333">
        <v>0.61719468121777676</v>
      </c>
      <c r="EA4" s="333">
        <v>0.5606423571232928</v>
      </c>
      <c r="EB4" s="333">
        <v>0.64631959773131686</v>
      </c>
      <c r="EC4" s="333">
        <v>0.76293873605259022</v>
      </c>
      <c r="ED4" s="333">
        <v>0.78243471832211142</v>
      </c>
      <c r="EE4" s="333">
        <v>0.62792277753503867</v>
      </c>
      <c r="EF4" s="333">
        <v>0.52043295327075867</v>
      </c>
      <c r="EG4" s="333">
        <v>0.55954761249901863</v>
      </c>
      <c r="EH4" s="333">
        <v>0.56889365281482995</v>
      </c>
      <c r="EI4" s="333">
        <v>0.58500394724001792</v>
      </c>
      <c r="EJ4" s="333">
        <v>0.56553772480149489</v>
      </c>
      <c r="EK4" s="333">
        <v>0.67618378547171898</v>
      </c>
      <c r="EL4" s="333">
        <v>0.63071740387706021</v>
      </c>
      <c r="EM4" s="333">
        <v>0.57373298607921208</v>
      </c>
      <c r="EN4" s="333">
        <v>0.61423620092263498</v>
      </c>
      <c r="EO4" s="333">
        <v>0.68080043087362618</v>
      </c>
      <c r="EP4" s="333">
        <v>0.58716654824445025</v>
      </c>
      <c r="EQ4" s="333">
        <v>0.61767484509302628</v>
      </c>
      <c r="ER4" s="333">
        <v>0.62135068338734389</v>
      </c>
      <c r="ES4" s="333">
        <v>0.65736791313162768</v>
      </c>
      <c r="ET4" s="333">
        <v>0.73963794889495782</v>
      </c>
      <c r="EU4" s="333">
        <v>0.66114341726327408</v>
      </c>
      <c r="EV4" s="333">
        <v>0.596431664841233</v>
      </c>
      <c r="EW4" s="333">
        <v>0.71459597779900441</v>
      </c>
      <c r="EX4" s="333">
        <v>0.75227673958589603</v>
      </c>
      <c r="EY4" s="333">
        <v>0.93833282957920205</v>
      </c>
      <c r="EZ4" s="333">
        <v>1.1713889690479569</v>
      </c>
      <c r="FA4" s="333">
        <v>0.661322415965796</v>
      </c>
      <c r="FB4" s="333">
        <v>0.75398534382734028</v>
      </c>
      <c r="FC4" s="333">
        <v>0.86575795805721789</v>
      </c>
      <c r="FD4" s="333">
        <v>0.76134004959231716</v>
      </c>
      <c r="FE4" s="333">
        <v>0.79997401024569936</v>
      </c>
      <c r="FF4" s="333">
        <v>0.95842474360919494</v>
      </c>
      <c r="FG4" s="333">
        <v>1.0444685149640491</v>
      </c>
      <c r="FH4" s="333">
        <v>0.65911723126497146</v>
      </c>
      <c r="FI4" s="333">
        <v>0.65929844332434917</v>
      </c>
      <c r="FJ4" s="333">
        <v>0.70513137409675852</v>
      </c>
      <c r="FK4" s="333">
        <v>0.68514730911803734</v>
      </c>
      <c r="FL4" s="333">
        <v>0.68864454656728635</v>
      </c>
      <c r="FM4" s="333">
        <v>0.882379462041192</v>
      </c>
      <c r="FN4" s="333">
        <v>0.97500047434726489</v>
      </c>
      <c r="FO4" s="333">
        <v>0.74641994810438372</v>
      </c>
      <c r="FP4" s="333">
        <v>0.73722848694666343</v>
      </c>
      <c r="FQ4" s="333">
        <v>0.82900661426710931</v>
      </c>
      <c r="FR4" s="333">
        <v>0.86836878195375455</v>
      </c>
      <c r="FS4" s="333">
        <v>1.0451343093076306</v>
      </c>
      <c r="FT4" s="333">
        <v>0.92756677186445957</v>
      </c>
      <c r="FU4" s="333">
        <v>1.0733795386652729</v>
      </c>
      <c r="FV4" s="333">
        <v>1.1207876206424334</v>
      </c>
      <c r="FW4" s="333">
        <v>1.3073868162812887</v>
      </c>
      <c r="FX4" s="333">
        <v>1.2079302684301081</v>
      </c>
      <c r="FY4" s="333">
        <v>1.1771149849101348</v>
      </c>
      <c r="FZ4" s="333">
        <v>1.1179499779105699</v>
      </c>
      <c r="GA4" s="333">
        <v>0.94320322825034775</v>
      </c>
      <c r="GB4" s="333">
        <v>0.86359734098195839</v>
      </c>
      <c r="GC4" s="333">
        <v>1.1545743355671274</v>
      </c>
      <c r="GD4" s="333">
        <v>0.95203804946405468</v>
      </c>
      <c r="GE4" s="333">
        <v>0.95980523670529905</v>
      </c>
      <c r="GF4" s="333">
        <v>0.98323762754077471</v>
      </c>
      <c r="GG4" s="333">
        <v>1.158657238179795</v>
      </c>
      <c r="GH4" s="333">
        <v>1.5115979788387748</v>
      </c>
      <c r="GI4" s="333">
        <v>1.6901234038802231</v>
      </c>
      <c r="GJ4" s="333">
        <v>1.8378235937973291</v>
      </c>
      <c r="GK4" s="333">
        <v>1.784022211347235</v>
      </c>
      <c r="GL4" s="333">
        <v>1.6164287012800429</v>
      </c>
      <c r="GM4" s="333">
        <v>1.6998818676000715</v>
      </c>
      <c r="GN4" s="333">
        <v>1.8377853621058418</v>
      </c>
      <c r="GO4" s="333">
        <v>1.279442747498202</v>
      </c>
      <c r="GP4" s="333">
        <v>0.91101394865018492</v>
      </c>
      <c r="GQ4" s="333">
        <v>1.1303078865851204</v>
      </c>
      <c r="GR4" s="333">
        <v>1.1831774617416131</v>
      </c>
      <c r="GS4" s="333">
        <v>1.4947669535713284</v>
      </c>
      <c r="GT4" s="333">
        <v>1.3168530838986632</v>
      </c>
      <c r="GU4" s="333">
        <v>1.1578320380849405</v>
      </c>
      <c r="GV4" s="333">
        <v>1.279047684175673</v>
      </c>
      <c r="GW4" s="333">
        <v>1.5107262873377387</v>
      </c>
      <c r="GX4" s="333">
        <v>1.4020597590760506</v>
      </c>
      <c r="GY4" s="333">
        <v>1.6131603277636726</v>
      </c>
      <c r="GZ4" s="333">
        <v>1.2449960775253603</v>
      </c>
      <c r="HA4" s="333">
        <v>1.1790248624807456</v>
      </c>
      <c r="HB4" s="333">
        <v>1.1787719855909868</v>
      </c>
      <c r="HC4" s="333">
        <v>1.2550314647365945</v>
      </c>
      <c r="HD4" s="333">
        <v>1.0801528707531443</v>
      </c>
      <c r="HE4" s="333">
        <v>1.4923952375716358</v>
      </c>
      <c r="HF4" s="333">
        <v>1.5475228470643096</v>
      </c>
      <c r="HG4" s="333">
        <v>1.5618287038546317</v>
      </c>
      <c r="HH4" s="333">
        <v>1.3300548058634682</v>
      </c>
      <c r="HI4" s="333">
        <v>1.470320791083539</v>
      </c>
      <c r="HJ4" s="333">
        <v>1.4051927716168813</v>
      </c>
      <c r="HK4" s="333">
        <v>1.5990198441509618</v>
      </c>
      <c r="HL4" s="333">
        <v>1.3443074712872631</v>
      </c>
      <c r="HM4" s="333">
        <v>1.1012497708307187</v>
      </c>
      <c r="HN4" s="333">
        <v>1.3744698929885311</v>
      </c>
      <c r="HO4" s="333">
        <v>1.8132697420641337</v>
      </c>
      <c r="HP4" s="333">
        <v>1.7429887183446682</v>
      </c>
      <c r="HQ4" s="333">
        <v>1.7324090340793463</v>
      </c>
      <c r="HR4" s="333">
        <v>1.5819924524574318</v>
      </c>
      <c r="HS4" s="333">
        <v>1.7044749539573691</v>
      </c>
      <c r="HT4" s="333">
        <v>1.8577751968073621</v>
      </c>
      <c r="HU4" s="333">
        <v>1.5751927085183259</v>
      </c>
      <c r="HV4" s="333">
        <v>1.8092341408164963</v>
      </c>
      <c r="HW4" s="333">
        <v>1.5903028747328378</v>
      </c>
      <c r="HX4" s="333">
        <v>1.7350705488478562</v>
      </c>
      <c r="HY4" s="333">
        <v>1.2543880683958766</v>
      </c>
      <c r="HZ4" s="333">
        <v>1.4535229518582575</v>
      </c>
      <c r="IA4" s="333">
        <v>1.2493930024368187</v>
      </c>
      <c r="IB4" s="333">
        <v>1.3383121009652454</v>
      </c>
      <c r="IC4" s="333">
        <v>1.5766856006850265</v>
      </c>
      <c r="ID4" s="333">
        <v>1.7237231423467509</v>
      </c>
      <c r="IE4" s="333">
        <v>1.7166496563378828</v>
      </c>
      <c r="IF4" s="333">
        <v>1.4490844463645935</v>
      </c>
      <c r="IG4" s="333">
        <v>1.0016409257768724</v>
      </c>
      <c r="IH4" s="333">
        <v>1.0108799239552004</v>
      </c>
      <c r="II4" s="333">
        <v>1.2237026645976596</v>
      </c>
      <c r="IJ4" s="333">
        <v>1.3003801103636126</v>
      </c>
      <c r="IK4" s="333">
        <v>0.98524841056774326</v>
      </c>
      <c r="IL4" s="333">
        <v>1.1524626619107405</v>
      </c>
      <c r="IM4" s="333">
        <v>1.0793925229182477</v>
      </c>
      <c r="IN4" s="333">
        <v>1.4236229841219608</v>
      </c>
      <c r="IO4" s="333">
        <v>1.638859163147675</v>
      </c>
      <c r="IP4" s="333">
        <v>1.8911889985662562</v>
      </c>
      <c r="IQ4" s="333">
        <v>1.8352479976681275</v>
      </c>
      <c r="IR4" s="333">
        <v>1.630873034328399</v>
      </c>
      <c r="IS4" s="333">
        <v>1.2040116505133038</v>
      </c>
      <c r="IT4" s="333">
        <v>1.0578604442950714</v>
      </c>
      <c r="IU4" s="333">
        <v>1.4861403205229922</v>
      </c>
      <c r="IV4" s="333">
        <v>1.6371864982393807</v>
      </c>
      <c r="IW4" s="333">
        <v>1.6302749661642242</v>
      </c>
      <c r="IX4" s="333">
        <v>1.6466635932493445</v>
      </c>
      <c r="IY4" s="333">
        <v>1.4859219333543756</v>
      </c>
      <c r="IZ4" s="333">
        <v>1.1455290623976691</v>
      </c>
      <c r="JA4" s="333">
        <v>0.87842482001880784</v>
      </c>
      <c r="JB4" s="333">
        <v>0.74248983002157543</v>
      </c>
      <c r="JC4" s="333">
        <v>0.78656468468772311</v>
      </c>
      <c r="JD4" s="333">
        <v>1.0130062545587835</v>
      </c>
      <c r="JE4" s="333">
        <v>1.0743964526031959</v>
      </c>
      <c r="JF4" s="333">
        <v>0.99536617830564511</v>
      </c>
      <c r="JG4" s="333">
        <v>0.95196728197250013</v>
      </c>
      <c r="JH4" s="333">
        <v>0.96189532219792717</v>
      </c>
      <c r="JI4" s="333">
        <v>1.028547688669841</v>
      </c>
      <c r="JJ4" s="333">
        <v>1.1681281329269035</v>
      </c>
      <c r="JK4" s="333">
        <v>0.89992907974970138</v>
      </c>
      <c r="JL4" s="333">
        <v>0.89713591845122775</v>
      </c>
      <c r="JM4" s="333">
        <v>0.80810146935767935</v>
      </c>
      <c r="JN4" s="333">
        <v>0.98951154134978014</v>
      </c>
      <c r="JO4" s="333">
        <v>0.80583188948175899</v>
      </c>
      <c r="JP4" s="333">
        <v>0.69700632854329103</v>
      </c>
      <c r="JQ4" s="333">
        <v>0.64311873816111298</v>
      </c>
      <c r="JR4" s="333">
        <v>0.85642298637858627</v>
      </c>
      <c r="JS4" s="333">
        <v>1.0068641432073995</v>
      </c>
      <c r="JT4" s="333">
        <v>0.76194305009756447</v>
      </c>
      <c r="JU4" s="333">
        <v>0.67646294195504553</v>
      </c>
      <c r="JV4" s="333">
        <v>0.70564020660079252</v>
      </c>
      <c r="JW4" s="333">
        <v>0.68320872315782932</v>
      </c>
      <c r="JX4" s="333">
        <v>0.77145454506957434</v>
      </c>
      <c r="JY4" s="333">
        <v>0.85759128016659436</v>
      </c>
      <c r="JZ4" s="333">
        <v>0.75393567978521292</v>
      </c>
      <c r="KA4" s="333">
        <v>0.89955127809103486</v>
      </c>
      <c r="KB4" s="333">
        <v>0.74663683255399504</v>
      </c>
      <c r="KC4" s="333">
        <v>0.84450098289677966</v>
      </c>
      <c r="KD4" s="333">
        <v>0.8150880879076805</v>
      </c>
      <c r="KE4" s="333">
        <v>0.70913692968503483</v>
      </c>
      <c r="KF4" s="333">
        <v>0.80274950853263671</v>
      </c>
      <c r="KG4" s="333">
        <v>0.89738170738010858</v>
      </c>
      <c r="KH4" s="333">
        <v>0.90065763440418767</v>
      </c>
      <c r="KI4" s="333">
        <v>0.64661320286419677</v>
      </c>
      <c r="KJ4" s="333">
        <v>0.62424146349527332</v>
      </c>
      <c r="KK4" s="333">
        <v>0.60853529701566689</v>
      </c>
      <c r="KL4" s="333">
        <v>0.63967561234495951</v>
      </c>
      <c r="KM4" s="333">
        <v>0.58010220169969939</v>
      </c>
      <c r="KN4" s="333">
        <v>0.58253520000392334</v>
      </c>
      <c r="KO4" s="333">
        <v>0.62501497505818315</v>
      </c>
      <c r="KP4" s="333">
        <v>0.60590531110948309</v>
      </c>
      <c r="KQ4" s="333">
        <v>0.59124441107193904</v>
      </c>
      <c r="KR4" s="333">
        <v>0.61757463192429374</v>
      </c>
      <c r="KS4" s="333">
        <v>0.6343346773899784</v>
      </c>
      <c r="KT4" s="333">
        <v>0.60202694902134457</v>
      </c>
      <c r="KU4" s="333">
        <v>0.63583763972534624</v>
      </c>
      <c r="KV4" s="333">
        <v>0.5944941360787086</v>
      </c>
      <c r="KW4" s="333">
        <v>0.63279351603628953</v>
      </c>
      <c r="KX4" s="333">
        <v>0.59795143003613171</v>
      </c>
      <c r="KY4" s="333">
        <v>0.58107768816254846</v>
      </c>
      <c r="KZ4" s="333">
        <v>0.58442653672839662</v>
      </c>
      <c r="LA4" s="333">
        <v>0.58646422320851666</v>
      </c>
      <c r="LB4" s="333">
        <v>0.56017412731484917</v>
      </c>
      <c r="LC4" s="333">
        <v>0.59836428778878947</v>
      </c>
      <c r="LD4" s="333">
        <v>0.68186580366570959</v>
      </c>
      <c r="LE4" s="333">
        <v>0.67661306360816875</v>
      </c>
      <c r="LF4" s="333">
        <v>0.6247267984256335</v>
      </c>
      <c r="LG4" s="333">
        <v>0.63460399009002</v>
      </c>
      <c r="LH4" s="333">
        <v>0.56402274550779197</v>
      </c>
      <c r="LI4" s="333">
        <v>0.56849447337629888</v>
      </c>
      <c r="LJ4" s="333">
        <v>0.67840308914686909</v>
      </c>
      <c r="LK4" s="333">
        <v>0.61550750895050321</v>
      </c>
      <c r="LL4" s="333">
        <v>0.72889334903055281</v>
      </c>
      <c r="LM4" s="333">
        <v>0.742853453523451</v>
      </c>
      <c r="LN4" s="333">
        <v>0.63026460280901109</v>
      </c>
      <c r="LO4" s="333">
        <v>0.68762886687012559</v>
      </c>
      <c r="LP4" s="333">
        <v>0.78201913747313267</v>
      </c>
      <c r="LQ4" s="333">
        <v>0.72755939939218517</v>
      </c>
      <c r="LR4" s="333">
        <v>0.76024443846821987</v>
      </c>
      <c r="LS4" s="333">
        <v>0.72011799482119843</v>
      </c>
      <c r="LT4" s="333">
        <v>0.64117169689232489</v>
      </c>
      <c r="LU4" s="333">
        <v>0.61069489343990979</v>
      </c>
      <c r="LV4" s="333">
        <v>0.74608445181226257</v>
      </c>
      <c r="LW4" s="333">
        <v>0.82422248512654894</v>
      </c>
      <c r="LX4" s="333">
        <v>0.90791333759673765</v>
      </c>
      <c r="LY4" s="333">
        <v>0.90232129647426107</v>
      </c>
      <c r="LZ4" s="333">
        <v>0.69704674802297617</v>
      </c>
      <c r="MA4" s="333">
        <v>0.64698749117109988</v>
      </c>
      <c r="MB4" s="333">
        <v>0.64621325392488527</v>
      </c>
      <c r="MC4" s="333">
        <v>0.6770408956293188</v>
      </c>
      <c r="MD4" s="333">
        <v>0.71744550359502612</v>
      </c>
      <c r="ME4" s="333">
        <v>0.73431985544055423</v>
      </c>
      <c r="MF4" s="333">
        <v>0.73654103074709409</v>
      </c>
      <c r="MG4" s="333">
        <v>0.69710340910134516</v>
      </c>
      <c r="MH4" s="333">
        <v>0.58511782877450669</v>
      </c>
      <c r="MI4" s="333">
        <v>0.62408408049177511</v>
      </c>
      <c r="MJ4" s="333">
        <v>0.72642215417921652</v>
      </c>
      <c r="MK4" s="333">
        <v>0.77411470312650588</v>
      </c>
      <c r="ML4" s="333">
        <v>0.71856804863921053</v>
      </c>
      <c r="MM4" s="333">
        <v>0.7840409496394054</v>
      </c>
      <c r="MN4" s="333">
        <v>0.80934514940867108</v>
      </c>
      <c r="MO4" s="333">
        <v>0.72012786267377715</v>
      </c>
      <c r="MP4" s="333">
        <v>0.72787257912738523</v>
      </c>
      <c r="MQ4" s="333">
        <v>0.70460022483140883</v>
      </c>
      <c r="MR4" s="333">
        <v>0.73955552597823115</v>
      </c>
      <c r="MS4" s="333">
        <v>0.70568071545509425</v>
      </c>
      <c r="MT4" s="333">
        <v>0.68627448714655381</v>
      </c>
      <c r="MU4" s="333">
        <v>0.70586659542543684</v>
      </c>
      <c r="MV4" s="333">
        <v>0.68990472325004304</v>
      </c>
      <c r="MW4" s="333">
        <v>0.71456487491324172</v>
      </c>
      <c r="MX4" s="333">
        <v>0.78436371904443491</v>
      </c>
      <c r="MY4" s="333">
        <v>0.73978009009032508</v>
      </c>
      <c r="MZ4" s="333">
        <v>0.71582815287966384</v>
      </c>
      <c r="NA4" s="333">
        <v>0.71714420553377389</v>
      </c>
      <c r="NB4" s="333">
        <v>0.81089441961847186</v>
      </c>
      <c r="NC4" s="333">
        <v>0.86762730883714845</v>
      </c>
      <c r="ND4" s="333">
        <v>0.85745264586688352</v>
      </c>
      <c r="NE4" s="333">
        <v>0.793484606809996</v>
      </c>
      <c r="NF4" s="333">
        <v>0.79388534396901012</v>
      </c>
      <c r="NG4" s="333">
        <v>0.72991572563517781</v>
      </c>
      <c r="NH4" s="333">
        <v>0.66960770075433151</v>
      </c>
      <c r="NI4" s="333">
        <v>0.78513165108995053</v>
      </c>
      <c r="NJ4" s="333">
        <v>0.74234466157888179</v>
      </c>
    </row>
    <row r="5" spans="1:374" x14ac:dyDescent="0.25">
      <c r="A5" s="314">
        <v>43101</v>
      </c>
      <c r="B5" s="314">
        <v>43131</v>
      </c>
      <c r="D5" s="318" t="s">
        <v>79</v>
      </c>
      <c r="E5" s="341">
        <f>SUMIFS($J$30:$NJ$30,$J$3:$NJ$3,"&gt;="&amp;A5,$J$3:$NJ$3,"&lt;="&amp;B5)+SUMIFS($J$29:$NJ$29,$J$3:$NJ$3,"&gt;="&amp;A5,$J$3:$NJ$3,"&lt;="&amp;B5)</f>
        <v>429.98800865157943</v>
      </c>
      <c r="F5" s="338">
        <f>SUMIFS($J$31:$NJ$31,$J$3:$NJ$3,"&gt;="&amp;A5,$J$3:$NJ$3,"&lt;="&amp;B5)</f>
        <v>256.91872235062937</v>
      </c>
      <c r="I5" s="327">
        <v>8.3333333333333301E-2</v>
      </c>
      <c r="J5" s="333">
        <v>1.0357510512557824</v>
      </c>
      <c r="K5" s="333">
        <v>0.88314352534271934</v>
      </c>
      <c r="L5" s="333">
        <v>0.84487006588938585</v>
      </c>
      <c r="M5" s="333">
        <v>0.78979037812411834</v>
      </c>
      <c r="N5" s="333">
        <v>0.84280196117761574</v>
      </c>
      <c r="O5" s="333">
        <v>0.95757241974752716</v>
      </c>
      <c r="P5" s="333">
        <v>0.99600585997549751</v>
      </c>
      <c r="Q5" s="333">
        <v>0.83446710254598155</v>
      </c>
      <c r="R5" s="333">
        <v>0.70207416542161449</v>
      </c>
      <c r="S5" s="333">
        <v>0.68484881368574857</v>
      </c>
      <c r="T5" s="333">
        <v>0.62963717035002986</v>
      </c>
      <c r="U5" s="333">
        <v>0.7448658355636526</v>
      </c>
      <c r="V5" s="333">
        <v>0.57739995262993704</v>
      </c>
      <c r="W5" s="333">
        <v>0.82015736762073588</v>
      </c>
      <c r="X5" s="333">
        <v>0.83751685939121256</v>
      </c>
      <c r="Y5" s="333">
        <v>0.70070017228122072</v>
      </c>
      <c r="Z5" s="333">
        <v>0.62887061853165249</v>
      </c>
      <c r="AA5" s="333">
        <v>0.70597348162792317</v>
      </c>
      <c r="AB5" s="333">
        <v>0.69927462715001409</v>
      </c>
      <c r="AC5" s="333">
        <v>0.7329574417913407</v>
      </c>
      <c r="AD5" s="333">
        <v>0.64071211606807688</v>
      </c>
      <c r="AE5" s="333">
        <v>0.57963882047489301</v>
      </c>
      <c r="AF5" s="333">
        <v>0.59054964164881241</v>
      </c>
      <c r="AG5" s="333">
        <v>0.57580260018106011</v>
      </c>
      <c r="AH5" s="333">
        <v>0.70248457345555892</v>
      </c>
      <c r="AI5" s="333">
        <v>0.66182137266070662</v>
      </c>
      <c r="AJ5" s="333">
        <v>0.68576869600469703</v>
      </c>
      <c r="AK5" s="333">
        <v>0.60322759966915829</v>
      </c>
      <c r="AL5" s="333">
        <v>0.57330723490355251</v>
      </c>
      <c r="AM5" s="333">
        <v>0.63761769291927628</v>
      </c>
      <c r="AN5" s="333">
        <v>0.70738705806838065</v>
      </c>
      <c r="AO5" s="333">
        <v>0.67745448723783808</v>
      </c>
      <c r="AP5" s="333">
        <v>0.58985666158775396</v>
      </c>
      <c r="AQ5" s="333">
        <v>0.81774184584265874</v>
      </c>
      <c r="AR5" s="333">
        <v>0.72372491577909848</v>
      </c>
      <c r="AS5" s="333">
        <v>0.5508052862597016</v>
      </c>
      <c r="AT5" s="333">
        <v>0.65859903244048124</v>
      </c>
      <c r="AU5" s="333">
        <v>0.65779911107711042</v>
      </c>
      <c r="AV5" s="333">
        <v>0.61020836599623307</v>
      </c>
      <c r="AW5" s="333">
        <v>0.67274610639737675</v>
      </c>
      <c r="AX5" s="333">
        <v>0.6384781164094695</v>
      </c>
      <c r="AY5" s="333">
        <v>0.59885897804052535</v>
      </c>
      <c r="AZ5" s="333">
        <v>0.51344655508904136</v>
      </c>
      <c r="BA5" s="333">
        <v>0.62495036575604468</v>
      </c>
      <c r="BB5" s="333">
        <v>0.61585253045847432</v>
      </c>
      <c r="BC5" s="333">
        <v>0.55284612117468312</v>
      </c>
      <c r="BD5" s="333">
        <v>0.55109324774934076</v>
      </c>
      <c r="BE5" s="333">
        <v>0.62923757182511109</v>
      </c>
      <c r="BF5" s="333">
        <v>0.62693222176267571</v>
      </c>
      <c r="BG5" s="333">
        <v>0.62280413046743277</v>
      </c>
      <c r="BH5" s="333">
        <v>0.55744600184233128</v>
      </c>
      <c r="BI5" s="333">
        <v>0.52985612828058304</v>
      </c>
      <c r="BJ5" s="333">
        <v>0.50239260355837201</v>
      </c>
      <c r="BK5" s="333">
        <v>0.59958087601527699</v>
      </c>
      <c r="BL5" s="333">
        <v>0.59913400037651643</v>
      </c>
      <c r="BM5" s="333">
        <v>0.57618140811091756</v>
      </c>
      <c r="BN5" s="333">
        <v>0.54912527195156591</v>
      </c>
      <c r="BO5" s="333">
        <v>0.57540606177458009</v>
      </c>
      <c r="BP5" s="333">
        <v>0.5627816569384837</v>
      </c>
      <c r="BQ5" s="333">
        <v>0.51642403463339759</v>
      </c>
      <c r="BR5" s="333">
        <v>0.53540138438288665</v>
      </c>
      <c r="BS5" s="333">
        <v>0.63819469331262235</v>
      </c>
      <c r="BT5" s="333">
        <v>0.61215288294843584</v>
      </c>
      <c r="BU5" s="333">
        <v>0.62599202872606208</v>
      </c>
      <c r="BV5" s="333">
        <v>0.60459339757139541</v>
      </c>
      <c r="BW5" s="333">
        <v>0.59813749709752118</v>
      </c>
      <c r="BX5" s="333">
        <v>0.61971148807796905</v>
      </c>
      <c r="BY5" s="333">
        <v>0.63176536237801506</v>
      </c>
      <c r="BZ5" s="333">
        <v>0.63842828665428897</v>
      </c>
      <c r="CA5" s="333">
        <v>0.64056381851325295</v>
      </c>
      <c r="CB5" s="333">
        <v>0.60536684427195586</v>
      </c>
      <c r="CC5" s="333">
        <v>0.61006693419207392</v>
      </c>
      <c r="CD5" s="333">
        <v>0.60991365776666306</v>
      </c>
      <c r="CE5" s="333">
        <v>0.67652211729846412</v>
      </c>
      <c r="CF5" s="333">
        <v>0.61283869085878462</v>
      </c>
      <c r="CG5" s="333">
        <v>0.69600445352293239</v>
      </c>
      <c r="CH5" s="333">
        <v>0.65429530643913547</v>
      </c>
      <c r="CI5" s="333">
        <v>0.60920385949577993</v>
      </c>
      <c r="CJ5" s="333">
        <v>0.62279641639901639</v>
      </c>
      <c r="CK5" s="333">
        <v>0.64521817434781426</v>
      </c>
      <c r="CL5" s="333">
        <v>0.61128392422963174</v>
      </c>
      <c r="CM5" s="333">
        <v>0.60681592416440022</v>
      </c>
      <c r="CN5" s="333">
        <v>0.60766207314690901</v>
      </c>
      <c r="CO5" s="333">
        <v>0.61875535124007053</v>
      </c>
      <c r="CP5" s="333">
        <v>0.59970502976850737</v>
      </c>
      <c r="CQ5" s="333">
        <v>0.58405675807327118</v>
      </c>
      <c r="CR5" s="333">
        <v>0.55659197655585035</v>
      </c>
      <c r="CS5" s="333">
        <v>0.52238852662992785</v>
      </c>
      <c r="CT5" s="333">
        <v>0.5417726498568084</v>
      </c>
      <c r="CU5" s="333">
        <v>0.58296368486140704</v>
      </c>
      <c r="CV5" s="333">
        <v>0.63465366035687876</v>
      </c>
      <c r="CW5" s="333">
        <v>0.52471035649325903</v>
      </c>
      <c r="CX5" s="333">
        <v>0.5819877238188802</v>
      </c>
      <c r="CY5" s="333">
        <v>0.55791825210167856</v>
      </c>
      <c r="CZ5" s="333">
        <v>0.61893577100184738</v>
      </c>
      <c r="DA5" s="333">
        <v>0.60153418902069999</v>
      </c>
      <c r="DB5" s="333">
        <v>0.59648364454353731</v>
      </c>
      <c r="DC5" s="333">
        <v>0.59973524187565319</v>
      </c>
      <c r="DD5" s="333">
        <v>0.61096105873081819</v>
      </c>
      <c r="DE5" s="333">
        <v>0.57031771547235643</v>
      </c>
      <c r="DF5" s="333">
        <v>0.58160300537984988</v>
      </c>
      <c r="DG5" s="333">
        <v>0.5844772134257572</v>
      </c>
      <c r="DH5" s="333">
        <v>0.55880767533369025</v>
      </c>
      <c r="DI5" s="333">
        <v>0.51397516643016716</v>
      </c>
      <c r="DJ5" s="333">
        <v>0.55582617916529387</v>
      </c>
      <c r="DK5" s="333">
        <v>0.60615498365752818</v>
      </c>
      <c r="DL5" s="333">
        <v>0.52431229896312248</v>
      </c>
      <c r="DM5" s="333">
        <v>0.57174002195468199</v>
      </c>
      <c r="DN5" s="333">
        <v>0.53894673538067883</v>
      </c>
      <c r="DO5" s="333">
        <v>0.60129828533471963</v>
      </c>
      <c r="DP5" s="333">
        <v>0.60393131242831022</v>
      </c>
      <c r="DQ5" s="333">
        <v>0.55898230209041344</v>
      </c>
      <c r="DR5" s="333">
        <v>0.54216957136405952</v>
      </c>
      <c r="DS5" s="333">
        <v>0.50466099292832656</v>
      </c>
      <c r="DT5" s="333">
        <v>0.49918504440241057</v>
      </c>
      <c r="DU5" s="333">
        <v>0.49782616212257258</v>
      </c>
      <c r="DV5" s="333">
        <v>0.50631887418015065</v>
      </c>
      <c r="DW5" s="333">
        <v>0.5375401485187743</v>
      </c>
      <c r="DX5" s="333">
        <v>0.526313652312282</v>
      </c>
      <c r="DY5" s="333">
        <v>0.52424624479655269</v>
      </c>
      <c r="DZ5" s="333">
        <v>0.54369169750272273</v>
      </c>
      <c r="EA5" s="333">
        <v>0.51952359847860818</v>
      </c>
      <c r="EB5" s="333">
        <v>0.5589964301745568</v>
      </c>
      <c r="EC5" s="333">
        <v>0.68743844005468535</v>
      </c>
      <c r="ED5" s="333">
        <v>0.67169117268213741</v>
      </c>
      <c r="EE5" s="333">
        <v>0.53442478313266317</v>
      </c>
      <c r="EF5" s="333">
        <v>0.47218845462405001</v>
      </c>
      <c r="EG5" s="333">
        <v>0.50635483496165812</v>
      </c>
      <c r="EH5" s="333">
        <v>0.51702205884605601</v>
      </c>
      <c r="EI5" s="333">
        <v>0.52076476065788146</v>
      </c>
      <c r="EJ5" s="333">
        <v>0.53842926309597594</v>
      </c>
      <c r="EK5" s="333">
        <v>0.60465638147961465</v>
      </c>
      <c r="EL5" s="333">
        <v>0.56579131652545855</v>
      </c>
      <c r="EM5" s="333">
        <v>0.53316715999873854</v>
      </c>
      <c r="EN5" s="333">
        <v>0.56274008716908719</v>
      </c>
      <c r="EO5" s="333">
        <v>0.61123259065762225</v>
      </c>
      <c r="EP5" s="333">
        <v>0.53809433230803239</v>
      </c>
      <c r="EQ5" s="333">
        <v>0.55942443231989791</v>
      </c>
      <c r="ER5" s="333">
        <v>0.54849997871512857</v>
      </c>
      <c r="ES5" s="333">
        <v>0.60385902722019646</v>
      </c>
      <c r="ET5" s="333">
        <v>0.64621196104991263</v>
      </c>
      <c r="EU5" s="333">
        <v>0.58833522311315267</v>
      </c>
      <c r="EV5" s="333">
        <v>0.54121584943267109</v>
      </c>
      <c r="EW5" s="333">
        <v>0.63804528655540349</v>
      </c>
      <c r="EX5" s="333">
        <v>0.65727440435356821</v>
      </c>
      <c r="EY5" s="333">
        <v>0.83364019361122499</v>
      </c>
      <c r="EZ5" s="333">
        <v>0.96163840185914773</v>
      </c>
      <c r="FA5" s="333">
        <v>0.5686054150867258</v>
      </c>
      <c r="FB5" s="333">
        <v>0.64251457036710513</v>
      </c>
      <c r="FC5" s="333">
        <v>0.75342878844049654</v>
      </c>
      <c r="FD5" s="333">
        <v>0.68195296256931492</v>
      </c>
      <c r="FE5" s="333">
        <v>0.67842803866199541</v>
      </c>
      <c r="FF5" s="333">
        <v>0.8317048242949372</v>
      </c>
      <c r="FG5" s="333">
        <v>0.88542389898612295</v>
      </c>
      <c r="FH5" s="333">
        <v>0.60097812665901607</v>
      </c>
      <c r="FI5" s="333">
        <v>0.58237574367462919</v>
      </c>
      <c r="FJ5" s="333">
        <v>0.62168039899384431</v>
      </c>
      <c r="FK5" s="333">
        <v>0.59357952274693249</v>
      </c>
      <c r="FL5" s="333">
        <v>0.64204401306555359</v>
      </c>
      <c r="FM5" s="333">
        <v>0.87231355395189369</v>
      </c>
      <c r="FN5" s="333">
        <v>0.88331365165029507</v>
      </c>
      <c r="FO5" s="333">
        <v>0.65136836756196015</v>
      </c>
      <c r="FP5" s="333">
        <v>0.68296062963819404</v>
      </c>
      <c r="FQ5" s="333">
        <v>0.68845972008357315</v>
      </c>
      <c r="FR5" s="333">
        <v>0.8231047028741022</v>
      </c>
      <c r="FS5" s="333">
        <v>0.87504027070423951</v>
      </c>
      <c r="FT5" s="333">
        <v>0.807485174610028</v>
      </c>
      <c r="FU5" s="333">
        <v>0.93321186057041661</v>
      </c>
      <c r="FV5" s="333">
        <v>1.025468025288734</v>
      </c>
      <c r="FW5" s="333">
        <v>1.2016918428836119</v>
      </c>
      <c r="FX5" s="333">
        <v>1.0438525723578667</v>
      </c>
      <c r="FY5" s="333">
        <v>1.0345066401457823</v>
      </c>
      <c r="FZ5" s="333">
        <v>0.95496475706133588</v>
      </c>
      <c r="GA5" s="333">
        <v>0.79482377949148009</v>
      </c>
      <c r="GB5" s="333">
        <v>0.78510296912666944</v>
      </c>
      <c r="GC5" s="333">
        <v>0.97462090795404221</v>
      </c>
      <c r="GD5" s="333">
        <v>0.85018645080134625</v>
      </c>
      <c r="GE5" s="333">
        <v>0.85388717094239375</v>
      </c>
      <c r="GF5" s="333">
        <v>0.87434065237863678</v>
      </c>
      <c r="GG5" s="333">
        <v>0.98040814163959911</v>
      </c>
      <c r="GH5" s="333">
        <v>1.3523498832941565</v>
      </c>
      <c r="GI5" s="333">
        <v>1.4952111317681085</v>
      </c>
      <c r="GJ5" s="333">
        <v>1.5842330212836089</v>
      </c>
      <c r="GK5" s="333">
        <v>1.6318177445250961</v>
      </c>
      <c r="GL5" s="333">
        <v>1.4432778351182309</v>
      </c>
      <c r="GM5" s="333">
        <v>1.5502166181972068</v>
      </c>
      <c r="GN5" s="333">
        <v>1.6586052128729962</v>
      </c>
      <c r="GO5" s="333">
        <v>1.1099220831299286</v>
      </c>
      <c r="GP5" s="333">
        <v>0.79777176769563773</v>
      </c>
      <c r="GQ5" s="333">
        <v>0.92518952157619738</v>
      </c>
      <c r="GR5" s="333">
        <v>1.0357809797561408</v>
      </c>
      <c r="GS5" s="333">
        <v>1.2857837614128544</v>
      </c>
      <c r="GT5" s="333">
        <v>1.1867841210623171</v>
      </c>
      <c r="GU5" s="333">
        <v>1.0587908932164003</v>
      </c>
      <c r="GV5" s="333">
        <v>1.1020775808215544</v>
      </c>
      <c r="GW5" s="333">
        <v>1.2952541706924225</v>
      </c>
      <c r="GX5" s="333">
        <v>1.2170879437407105</v>
      </c>
      <c r="GY5" s="333">
        <v>1.4871845173452285</v>
      </c>
      <c r="GZ5" s="333">
        <v>1.171864976780463</v>
      </c>
      <c r="HA5" s="333">
        <v>1.0743211957409111</v>
      </c>
      <c r="HB5" s="333">
        <v>1.0389321057563699</v>
      </c>
      <c r="HC5" s="333">
        <v>1.0607074974813895</v>
      </c>
      <c r="HD5" s="333">
        <v>1.0209117981091822</v>
      </c>
      <c r="HE5" s="333">
        <v>1.3885500309649448</v>
      </c>
      <c r="HF5" s="333">
        <v>1.3926329698902806</v>
      </c>
      <c r="HG5" s="333">
        <v>1.4650181603648369</v>
      </c>
      <c r="HH5" s="333">
        <v>1.1660658421633696</v>
      </c>
      <c r="HI5" s="333">
        <v>1.3144487659622108</v>
      </c>
      <c r="HJ5" s="333">
        <v>1.2998434103853653</v>
      </c>
      <c r="HK5" s="333">
        <v>1.4128877201099928</v>
      </c>
      <c r="HL5" s="333">
        <v>1.2106461285139594</v>
      </c>
      <c r="HM5" s="333">
        <v>0.95969038100079407</v>
      </c>
      <c r="HN5" s="333">
        <v>1.203181976392925</v>
      </c>
      <c r="HO5" s="333">
        <v>1.5754484501975436</v>
      </c>
      <c r="HP5" s="333">
        <v>1.6070448668426394</v>
      </c>
      <c r="HQ5" s="333">
        <v>1.5770894156971571</v>
      </c>
      <c r="HR5" s="333">
        <v>1.3867573636301016</v>
      </c>
      <c r="HS5" s="333">
        <v>1.5328498244713362</v>
      </c>
      <c r="HT5" s="333">
        <v>1.6426882934388054</v>
      </c>
      <c r="HU5" s="333">
        <v>1.3447546994498476</v>
      </c>
      <c r="HV5" s="333">
        <v>1.6246728027484978</v>
      </c>
      <c r="HW5" s="333">
        <v>1.3837872066049663</v>
      </c>
      <c r="HX5" s="333">
        <v>1.5368208930562279</v>
      </c>
      <c r="HY5" s="333">
        <v>1.1313153050534945</v>
      </c>
      <c r="HZ5" s="333">
        <v>1.3102993823524975</v>
      </c>
      <c r="IA5" s="333">
        <v>1.1154338446367336</v>
      </c>
      <c r="IB5" s="333">
        <v>1.1543895910585609</v>
      </c>
      <c r="IC5" s="333">
        <v>1.4636079345109201</v>
      </c>
      <c r="ID5" s="333">
        <v>1.4828580797606181</v>
      </c>
      <c r="IE5" s="333">
        <v>1.5576446652643237</v>
      </c>
      <c r="IF5" s="333">
        <v>1.285364647562431</v>
      </c>
      <c r="IG5" s="333">
        <v>0.93431630315589564</v>
      </c>
      <c r="IH5" s="333">
        <v>0.89792256863805409</v>
      </c>
      <c r="II5" s="333">
        <v>1.1080062105919994</v>
      </c>
      <c r="IJ5" s="333">
        <v>1.1634549124677955</v>
      </c>
      <c r="IK5" s="333">
        <v>0.85571368684938687</v>
      </c>
      <c r="IL5" s="333">
        <v>1.0181293748015321</v>
      </c>
      <c r="IM5" s="333">
        <v>0.93209041183320607</v>
      </c>
      <c r="IN5" s="333">
        <v>1.2776795663346459</v>
      </c>
      <c r="IO5" s="333">
        <v>1.5430858652806803</v>
      </c>
      <c r="IP5" s="333">
        <v>1.7446056698136374</v>
      </c>
      <c r="IQ5" s="333">
        <v>1.6182760732108226</v>
      </c>
      <c r="IR5" s="333">
        <v>1.4674567134139369</v>
      </c>
      <c r="IS5" s="333">
        <v>1.1124029545522183</v>
      </c>
      <c r="IT5" s="333">
        <v>0.94946282243138935</v>
      </c>
      <c r="IU5" s="333">
        <v>1.3349864505749431</v>
      </c>
      <c r="IV5" s="333">
        <v>1.5682889378299951</v>
      </c>
      <c r="IW5" s="333">
        <v>1.5229429046399063</v>
      </c>
      <c r="IX5" s="333">
        <v>1.4719184333284374</v>
      </c>
      <c r="IY5" s="333">
        <v>1.3180798500544453</v>
      </c>
      <c r="IZ5" s="333">
        <v>1.0260393539397079</v>
      </c>
      <c r="JA5" s="333">
        <v>0.79762485418289031</v>
      </c>
      <c r="JB5" s="333">
        <v>0.70025481698316916</v>
      </c>
      <c r="JC5" s="333">
        <v>0.74730726212936682</v>
      </c>
      <c r="JD5" s="333">
        <v>0.92397056539238287</v>
      </c>
      <c r="JE5" s="333">
        <v>0.98035573160920497</v>
      </c>
      <c r="JF5" s="333">
        <v>0.91210468832999891</v>
      </c>
      <c r="JG5" s="333">
        <v>0.82468909679575808</v>
      </c>
      <c r="JH5" s="333">
        <v>0.86604519690485804</v>
      </c>
      <c r="JI5" s="333">
        <v>0.88346773257479294</v>
      </c>
      <c r="JJ5" s="333">
        <v>1.0939575260990622</v>
      </c>
      <c r="JK5" s="333">
        <v>0.84544065733123464</v>
      </c>
      <c r="JL5" s="333">
        <v>0.80289150522772157</v>
      </c>
      <c r="JM5" s="333">
        <v>0.73629090402922748</v>
      </c>
      <c r="JN5" s="333">
        <v>0.89327242459060607</v>
      </c>
      <c r="JO5" s="333">
        <v>0.71543951704466047</v>
      </c>
      <c r="JP5" s="333">
        <v>0.65168306504867624</v>
      </c>
      <c r="JQ5" s="333">
        <v>0.58987273549469987</v>
      </c>
      <c r="JR5" s="333">
        <v>0.7988125328493354</v>
      </c>
      <c r="JS5" s="333">
        <v>0.88998657130811343</v>
      </c>
      <c r="JT5" s="333">
        <v>0.68921886061202775</v>
      </c>
      <c r="JU5" s="333">
        <v>0.61969690627480756</v>
      </c>
      <c r="JV5" s="333">
        <v>0.61098796105030895</v>
      </c>
      <c r="JW5" s="333">
        <v>0.61558983528778166</v>
      </c>
      <c r="JX5" s="333">
        <v>0.71820240346121877</v>
      </c>
      <c r="JY5" s="333">
        <v>0.78619114071905782</v>
      </c>
      <c r="JZ5" s="333">
        <v>0.68356802192757271</v>
      </c>
      <c r="KA5" s="333">
        <v>0.77359768446310939</v>
      </c>
      <c r="KB5" s="333">
        <v>0.65017969807293108</v>
      </c>
      <c r="KC5" s="333">
        <v>0.74464027155075763</v>
      </c>
      <c r="KD5" s="333">
        <v>0.75077855973923369</v>
      </c>
      <c r="KE5" s="333">
        <v>0.64719542327839619</v>
      </c>
      <c r="KF5" s="333">
        <v>0.74167129990668923</v>
      </c>
      <c r="KG5" s="333">
        <v>0.84322654590747281</v>
      </c>
      <c r="KH5" s="333">
        <v>0.8091913759253816</v>
      </c>
      <c r="KI5" s="333">
        <v>0.57098603901426215</v>
      </c>
      <c r="KJ5" s="333">
        <v>0.61399365705091813</v>
      </c>
      <c r="KK5" s="333">
        <v>0.55762085240982351</v>
      </c>
      <c r="KL5" s="333">
        <v>0.59638682222890715</v>
      </c>
      <c r="KM5" s="333">
        <v>0.54856304107007248</v>
      </c>
      <c r="KN5" s="333">
        <v>0.54652530179313541</v>
      </c>
      <c r="KO5" s="333">
        <v>0.58240377852388692</v>
      </c>
      <c r="KP5" s="333">
        <v>0.56675394278322744</v>
      </c>
      <c r="KQ5" s="333">
        <v>0.54309412741761554</v>
      </c>
      <c r="KR5" s="333">
        <v>0.56722791554811869</v>
      </c>
      <c r="KS5" s="333">
        <v>0.57318922106772685</v>
      </c>
      <c r="KT5" s="333">
        <v>0.53797106311057752</v>
      </c>
      <c r="KU5" s="333">
        <v>0.58131857396172615</v>
      </c>
      <c r="KV5" s="333">
        <v>0.54003154456716618</v>
      </c>
      <c r="KW5" s="333">
        <v>0.56815253432185342</v>
      </c>
      <c r="KX5" s="333">
        <v>0.53829287436599282</v>
      </c>
      <c r="KY5" s="333">
        <v>0.51115018737765516</v>
      </c>
      <c r="KZ5" s="333">
        <v>0.51246008200590265</v>
      </c>
      <c r="LA5" s="333">
        <v>0.5457964584757411</v>
      </c>
      <c r="LB5" s="333">
        <v>0.5164786609611679</v>
      </c>
      <c r="LC5" s="333">
        <v>0.5509524503698634</v>
      </c>
      <c r="LD5" s="333">
        <v>0.62761810567311616</v>
      </c>
      <c r="LE5" s="333">
        <v>0.60011265806330394</v>
      </c>
      <c r="LF5" s="333">
        <v>0.56990315286301485</v>
      </c>
      <c r="LG5" s="333">
        <v>0.55764463664701835</v>
      </c>
      <c r="LH5" s="333">
        <v>0.54492788336380382</v>
      </c>
      <c r="LI5" s="333">
        <v>0.53897252354968705</v>
      </c>
      <c r="LJ5" s="333">
        <v>0.61657012841005843</v>
      </c>
      <c r="LK5" s="333">
        <v>0.57142055281589765</v>
      </c>
      <c r="LL5" s="333">
        <v>0.7358312682449486</v>
      </c>
      <c r="LM5" s="333">
        <v>0.64393627093458194</v>
      </c>
      <c r="LN5" s="333">
        <v>0.57882853378953092</v>
      </c>
      <c r="LO5" s="333">
        <v>0.59968879006440556</v>
      </c>
      <c r="LP5" s="333">
        <v>0.67777140381945511</v>
      </c>
      <c r="LQ5" s="333">
        <v>0.69450818951857773</v>
      </c>
      <c r="LR5" s="333">
        <v>0.66941896056832406</v>
      </c>
      <c r="LS5" s="333">
        <v>0.64550423155027392</v>
      </c>
      <c r="LT5" s="333">
        <v>0.5697207306327905</v>
      </c>
      <c r="LU5" s="333">
        <v>0.57015759699497981</v>
      </c>
      <c r="LV5" s="333">
        <v>0.66174749128546861</v>
      </c>
      <c r="LW5" s="333">
        <v>0.76685847889760972</v>
      </c>
      <c r="LX5" s="333">
        <v>0.82690722255310989</v>
      </c>
      <c r="LY5" s="333">
        <v>0.76579686901961941</v>
      </c>
      <c r="LZ5" s="333">
        <v>0.67533908787667374</v>
      </c>
      <c r="MA5" s="333">
        <v>0.56396453011289693</v>
      </c>
      <c r="MB5" s="333">
        <v>0.59071218746823018</v>
      </c>
      <c r="MC5" s="333">
        <v>0.60352875731684341</v>
      </c>
      <c r="MD5" s="333">
        <v>0.651360450910765</v>
      </c>
      <c r="ME5" s="333">
        <v>0.68851391548752117</v>
      </c>
      <c r="MF5" s="333">
        <v>0.63538516180925741</v>
      </c>
      <c r="MG5" s="333">
        <v>0.59342299739282023</v>
      </c>
      <c r="MH5" s="333">
        <v>0.51717244808195395</v>
      </c>
      <c r="MI5" s="333">
        <v>0.56650724329692737</v>
      </c>
      <c r="MJ5" s="333">
        <v>0.63606391358971981</v>
      </c>
      <c r="MK5" s="333">
        <v>0.68564414966471365</v>
      </c>
      <c r="ML5" s="333">
        <v>0.6523399467935157</v>
      </c>
      <c r="MM5" s="333">
        <v>0.70321092140081243</v>
      </c>
      <c r="MN5" s="333">
        <v>0.72129964863938145</v>
      </c>
      <c r="MO5" s="333">
        <v>0.64243752455147352</v>
      </c>
      <c r="MP5" s="333">
        <v>0.63584211308966787</v>
      </c>
      <c r="MQ5" s="333">
        <v>0.64477740502597436</v>
      </c>
      <c r="MR5" s="333">
        <v>0.68852384278899559</v>
      </c>
      <c r="MS5" s="333">
        <v>0.60844124858381077</v>
      </c>
      <c r="MT5" s="333">
        <v>0.61402181982067394</v>
      </c>
      <c r="MU5" s="333">
        <v>0.62835744818324946</v>
      </c>
      <c r="MV5" s="333">
        <v>0.62271543963936238</v>
      </c>
      <c r="MW5" s="333">
        <v>0.66512070181374572</v>
      </c>
      <c r="MX5" s="333">
        <v>0.72009707744257045</v>
      </c>
      <c r="MY5" s="333">
        <v>0.68299495081739403</v>
      </c>
      <c r="MZ5" s="333">
        <v>0.60192697910000614</v>
      </c>
      <c r="NA5" s="333">
        <v>0.65855847105519061</v>
      </c>
      <c r="NB5" s="333">
        <v>0.75432587268447215</v>
      </c>
      <c r="NC5" s="333">
        <v>0.69345800316693396</v>
      </c>
      <c r="ND5" s="333">
        <v>0.7751010515075325</v>
      </c>
      <c r="NE5" s="333">
        <v>0.69953744605941781</v>
      </c>
      <c r="NF5" s="333">
        <v>0.69124354504973451</v>
      </c>
      <c r="NG5" s="333">
        <v>0.65355677746277652</v>
      </c>
      <c r="NH5" s="333">
        <v>0.60163633482362322</v>
      </c>
      <c r="NI5" s="333">
        <v>0.68932435602421205</v>
      </c>
      <c r="NJ5" s="333">
        <v>0.66761140285004683</v>
      </c>
    </row>
    <row r="6" spans="1:374" x14ac:dyDescent="0.25">
      <c r="A6" s="314">
        <v>43132</v>
      </c>
      <c r="B6" s="314">
        <v>43159</v>
      </c>
      <c r="D6" s="179" t="s">
        <v>80</v>
      </c>
      <c r="E6" s="342">
        <f t="shared" ref="E6:E16" si="6">SUMIFS($J$30:$NJ$30,$J$3:$NJ$3,"&gt;="&amp;A6,$J$3:$NJ$3,"&lt;="&amp;B6)+SUMIFS($J$29:$NJ$29,$J$3:$NJ$3,"&gt;="&amp;A6,$J$3:$NJ$3,"&lt;="&amp;B6)</f>
        <v>337.85283346555099</v>
      </c>
      <c r="F6" s="339">
        <f t="shared" ref="F6:F16" si="7">SUMIFS($J$31:$NJ$31,$J$3:$NJ$3,"&gt;="&amp;A6,$J$3:$NJ$3,"&lt;="&amp;B6)</f>
        <v>188.55822000581151</v>
      </c>
      <c r="I6" s="327">
        <v>0.125</v>
      </c>
      <c r="J6" s="333">
        <v>0.96850070558315526</v>
      </c>
      <c r="K6" s="333">
        <v>0.84937383618042395</v>
      </c>
      <c r="L6" s="333">
        <v>0.81742809981367748</v>
      </c>
      <c r="M6" s="333">
        <v>0.78372634285358156</v>
      </c>
      <c r="N6" s="333">
        <v>0.78819251003708946</v>
      </c>
      <c r="O6" s="333">
        <v>0.91305845250082884</v>
      </c>
      <c r="P6" s="333">
        <v>0.97816785767742431</v>
      </c>
      <c r="Q6" s="333">
        <v>0.81640507171367915</v>
      </c>
      <c r="R6" s="333">
        <v>0.66712176606545659</v>
      </c>
      <c r="S6" s="333">
        <v>0.6747245800038103</v>
      </c>
      <c r="T6" s="333">
        <v>0.58870463003879725</v>
      </c>
      <c r="U6" s="333">
        <v>0.65253155700024068</v>
      </c>
      <c r="V6" s="333">
        <v>0.54369688532135252</v>
      </c>
      <c r="W6" s="333">
        <v>0.7547862533660008</v>
      </c>
      <c r="X6" s="333">
        <v>0.78839239446324028</v>
      </c>
      <c r="Y6" s="333">
        <v>0.67078628015889064</v>
      </c>
      <c r="Z6" s="333">
        <v>0.62859646547618908</v>
      </c>
      <c r="AA6" s="333">
        <v>0.68491751366099951</v>
      </c>
      <c r="AB6" s="333">
        <v>0.68177680283568054</v>
      </c>
      <c r="AC6" s="333">
        <v>0.70115959281480411</v>
      </c>
      <c r="AD6" s="333">
        <v>0.60243524624701927</v>
      </c>
      <c r="AE6" s="333">
        <v>0.55612671695077931</v>
      </c>
      <c r="AF6" s="333">
        <v>0.55322554350056941</v>
      </c>
      <c r="AG6" s="333">
        <v>0.57680975565244685</v>
      </c>
      <c r="AH6" s="333">
        <v>0.64893592909445053</v>
      </c>
      <c r="AI6" s="333">
        <v>0.63465436047667045</v>
      </c>
      <c r="AJ6" s="333">
        <v>0.64761736428543615</v>
      </c>
      <c r="AK6" s="333">
        <v>0.56758590660655239</v>
      </c>
      <c r="AL6" s="333">
        <v>0.56103261122365955</v>
      </c>
      <c r="AM6" s="333">
        <v>0.62651961880423535</v>
      </c>
      <c r="AN6" s="333">
        <v>0.67122543717620609</v>
      </c>
      <c r="AO6" s="333">
        <v>0.62504358197910403</v>
      </c>
      <c r="AP6" s="333">
        <v>0.57678549599891582</v>
      </c>
      <c r="AQ6" s="333">
        <v>0.77599239595576952</v>
      </c>
      <c r="AR6" s="333">
        <v>0.68129189350988761</v>
      </c>
      <c r="AS6" s="333">
        <v>0.55250432448240738</v>
      </c>
      <c r="AT6" s="333">
        <v>0.65216453567629284</v>
      </c>
      <c r="AU6" s="333">
        <v>0.63257097965240006</v>
      </c>
      <c r="AV6" s="333">
        <v>0.6273156644900475</v>
      </c>
      <c r="AW6" s="333">
        <v>0.64178491318535458</v>
      </c>
      <c r="AX6" s="333">
        <v>0.58784996669825451</v>
      </c>
      <c r="AY6" s="333">
        <v>0.56365096901619804</v>
      </c>
      <c r="AZ6" s="333">
        <v>0.49052923761519185</v>
      </c>
      <c r="BA6" s="333">
        <v>0.61704319717423683</v>
      </c>
      <c r="BB6" s="333">
        <v>0.60338568077908949</v>
      </c>
      <c r="BC6" s="333">
        <v>0.53603485179432842</v>
      </c>
      <c r="BD6" s="333">
        <v>0.51187875354239198</v>
      </c>
      <c r="BE6" s="333">
        <v>0.60655039951201584</v>
      </c>
      <c r="BF6" s="333">
        <v>0.57981147514683162</v>
      </c>
      <c r="BG6" s="333">
        <v>0.59192045767780155</v>
      </c>
      <c r="BH6" s="333">
        <v>0.53428058606189355</v>
      </c>
      <c r="BI6" s="333">
        <v>0.51886596120259987</v>
      </c>
      <c r="BJ6" s="333">
        <v>0.46299122063701914</v>
      </c>
      <c r="BK6" s="333">
        <v>0.56928869064708709</v>
      </c>
      <c r="BL6" s="333">
        <v>0.56172335165351217</v>
      </c>
      <c r="BM6" s="333">
        <v>0.54652485471742807</v>
      </c>
      <c r="BN6" s="333">
        <v>0.51597640310310489</v>
      </c>
      <c r="BO6" s="333">
        <v>0.55410525987877768</v>
      </c>
      <c r="BP6" s="333">
        <v>0.54258609874737918</v>
      </c>
      <c r="BQ6" s="333">
        <v>0.50998966735487672</v>
      </c>
      <c r="BR6" s="333">
        <v>0.51575293662808697</v>
      </c>
      <c r="BS6" s="333">
        <v>0.60934502839270155</v>
      </c>
      <c r="BT6" s="333">
        <v>0.62130514449756746</v>
      </c>
      <c r="BU6" s="333">
        <v>0.59980366463163426</v>
      </c>
      <c r="BV6" s="333">
        <v>0.59788092492221723</v>
      </c>
      <c r="BW6" s="333">
        <v>0.56557743104563751</v>
      </c>
      <c r="BX6" s="333">
        <v>0.59005364666860027</v>
      </c>
      <c r="BY6" s="333">
        <v>0.62081298551767161</v>
      </c>
      <c r="BZ6" s="333">
        <v>0.59924952765246986</v>
      </c>
      <c r="CA6" s="333">
        <v>0</v>
      </c>
      <c r="CB6" s="333">
        <v>0.57891329006551573</v>
      </c>
      <c r="CC6" s="333">
        <v>0.59079895950386385</v>
      </c>
      <c r="CD6" s="333">
        <v>0.60774182797983889</v>
      </c>
      <c r="CE6" s="333">
        <v>0.61340047706550516</v>
      </c>
      <c r="CF6" s="333">
        <v>0.58745464536789171</v>
      </c>
      <c r="CG6" s="333">
        <v>0.65946644544714905</v>
      </c>
      <c r="CH6" s="333">
        <v>0.62453682358072238</v>
      </c>
      <c r="CI6" s="333">
        <v>0.59681042290861208</v>
      </c>
      <c r="CJ6" s="333">
        <v>0.5929359259743775</v>
      </c>
      <c r="CK6" s="333">
        <v>0.59457191471870563</v>
      </c>
      <c r="CL6" s="333">
        <v>0.60452079863493291</v>
      </c>
      <c r="CM6" s="333">
        <v>0.60156144270849288</v>
      </c>
      <c r="CN6" s="333">
        <v>0.58142213990732605</v>
      </c>
      <c r="CO6" s="333">
        <v>0.59465477900662644</v>
      </c>
      <c r="CP6" s="333">
        <v>0.58777273741141378</v>
      </c>
      <c r="CQ6" s="333">
        <v>0.5619671560729238</v>
      </c>
      <c r="CR6" s="333">
        <v>0.54469516223075143</v>
      </c>
      <c r="CS6" s="333">
        <v>0.50762452982497841</v>
      </c>
      <c r="CT6" s="333">
        <v>0.50129956307722745</v>
      </c>
      <c r="CU6" s="333">
        <v>0.53850864572900015</v>
      </c>
      <c r="CV6" s="333">
        <v>0.55492917757362303</v>
      </c>
      <c r="CW6" s="333">
        <v>0.52090738449933915</v>
      </c>
      <c r="CX6" s="333">
        <v>0.55676853473439569</v>
      </c>
      <c r="CY6" s="333">
        <v>0.53649038657641301</v>
      </c>
      <c r="CZ6" s="333">
        <v>0.58181041981979842</v>
      </c>
      <c r="DA6" s="333">
        <v>0.61080907425558506</v>
      </c>
      <c r="DB6" s="333">
        <v>0.53569702424686017</v>
      </c>
      <c r="DC6" s="333">
        <v>0.5572936007916206</v>
      </c>
      <c r="DD6" s="333">
        <v>0.57670501883740577</v>
      </c>
      <c r="DE6" s="333">
        <v>0.55512580879248596</v>
      </c>
      <c r="DF6" s="333">
        <v>0.55717215934919528</v>
      </c>
      <c r="DG6" s="333">
        <v>0.53437780595358597</v>
      </c>
      <c r="DH6" s="333">
        <v>0.54225100320437691</v>
      </c>
      <c r="DI6" s="333">
        <v>0.49567380419384632</v>
      </c>
      <c r="DJ6" s="333">
        <v>0.52333166054883817</v>
      </c>
      <c r="DK6" s="333">
        <v>0.58435193601730728</v>
      </c>
      <c r="DL6" s="333">
        <v>0.51559014206122733</v>
      </c>
      <c r="DM6" s="333">
        <v>0.55144028714754256</v>
      </c>
      <c r="DN6" s="333">
        <v>0.51363723829431263</v>
      </c>
      <c r="DO6" s="333">
        <v>0.57182055418524946</v>
      </c>
      <c r="DP6" s="333">
        <v>0.56811240605939206</v>
      </c>
      <c r="DQ6" s="333">
        <v>0.53034676627920541</v>
      </c>
      <c r="DR6" s="333">
        <v>0.52850080306252678</v>
      </c>
      <c r="DS6" s="333">
        <v>0.49479780587930761</v>
      </c>
      <c r="DT6" s="333">
        <v>0.49964320775664017</v>
      </c>
      <c r="DU6" s="333">
        <v>0.4664627675377348</v>
      </c>
      <c r="DV6" s="333">
        <v>0.46841066768003187</v>
      </c>
      <c r="DW6" s="333">
        <v>0.50985130612088159</v>
      </c>
      <c r="DX6" s="333">
        <v>0.49706424518697478</v>
      </c>
      <c r="DY6" s="333">
        <v>0.49843943899829951</v>
      </c>
      <c r="DZ6" s="333">
        <v>0.5167952144227056</v>
      </c>
      <c r="EA6" s="333">
        <v>0.46795667570943006</v>
      </c>
      <c r="EB6" s="333">
        <v>0.52818198699070762</v>
      </c>
      <c r="EC6" s="333">
        <v>0.63796281060075311</v>
      </c>
      <c r="ED6" s="333">
        <v>0.61241826856916159</v>
      </c>
      <c r="EE6" s="333">
        <v>0.51383749246087518</v>
      </c>
      <c r="EF6" s="333">
        <v>0.45316744852996543</v>
      </c>
      <c r="EG6" s="333">
        <v>0.49434758545132429</v>
      </c>
      <c r="EH6" s="333">
        <v>0.50527658375755491</v>
      </c>
      <c r="EI6" s="333">
        <v>0.51122208452256057</v>
      </c>
      <c r="EJ6" s="333">
        <v>0.50559170877902049</v>
      </c>
      <c r="EK6" s="333">
        <v>0.54052806651375029</v>
      </c>
      <c r="EL6" s="333">
        <v>0.52408506898816642</v>
      </c>
      <c r="EM6" s="333">
        <v>0.51414209954695056</v>
      </c>
      <c r="EN6" s="333">
        <v>0.51427016109888646</v>
      </c>
      <c r="EO6" s="333">
        <v>0.56845399024357024</v>
      </c>
      <c r="EP6" s="333">
        <v>0.51394768920481848</v>
      </c>
      <c r="EQ6" s="333">
        <v>0.52938225852682008</v>
      </c>
      <c r="ER6" s="333">
        <v>0.51187734786636885</v>
      </c>
      <c r="ES6" s="333">
        <v>0.54696778232397425</v>
      </c>
      <c r="ET6" s="333">
        <v>0.58509285124378874</v>
      </c>
      <c r="EU6" s="333">
        <v>0.55033105848908892</v>
      </c>
      <c r="EV6" s="333">
        <v>0.51249144179077688</v>
      </c>
      <c r="EW6" s="333">
        <v>0.58589904775633117</v>
      </c>
      <c r="EX6" s="333">
        <v>0.6023806232346719</v>
      </c>
      <c r="EY6" s="333">
        <v>0.75484643912683891</v>
      </c>
      <c r="EZ6" s="333">
        <v>0.89773190418187965</v>
      </c>
      <c r="FA6" s="333">
        <v>0.53885039634711196</v>
      </c>
      <c r="FB6" s="333">
        <v>0.57683282018281512</v>
      </c>
      <c r="FC6" s="333">
        <v>0.70575867122172642</v>
      </c>
      <c r="FD6" s="333">
        <v>0.59260714576017859</v>
      </c>
      <c r="FE6" s="333">
        <v>0.65245759299125972</v>
      </c>
      <c r="FF6" s="333">
        <v>0.73498962739792584</v>
      </c>
      <c r="FG6" s="333">
        <v>0.82605024693597773</v>
      </c>
      <c r="FH6" s="333">
        <v>0.57635807131820549</v>
      </c>
      <c r="FI6" s="333">
        <v>0.56309199201956317</v>
      </c>
      <c r="FJ6" s="333">
        <v>0.60429868328332914</v>
      </c>
      <c r="FK6" s="333">
        <v>0.57732664448483551</v>
      </c>
      <c r="FL6" s="333">
        <v>0.60620080636524365</v>
      </c>
      <c r="FM6" s="333">
        <v>0.74136679304784525</v>
      </c>
      <c r="FN6" s="333">
        <v>0.78179050394477512</v>
      </c>
      <c r="FO6" s="333">
        <v>0.61607796018402561</v>
      </c>
      <c r="FP6" s="333">
        <v>0.63999803301753055</v>
      </c>
      <c r="FQ6" s="333">
        <v>0.63348865959121103</v>
      </c>
      <c r="FR6" s="333">
        <v>0.79225919022244307</v>
      </c>
      <c r="FS6" s="333">
        <v>0.80749177565236885</v>
      </c>
      <c r="FT6" s="333">
        <v>0.75573614729225269</v>
      </c>
      <c r="FU6" s="333">
        <v>0.85693644974246008</v>
      </c>
      <c r="FV6" s="333">
        <v>0.94882320893209215</v>
      </c>
      <c r="FW6" s="333">
        <v>1.1194080467455074</v>
      </c>
      <c r="FX6" s="333">
        <v>0.93606458193043174</v>
      </c>
      <c r="FY6" s="333">
        <v>0.93303164870331712</v>
      </c>
      <c r="FZ6" s="333">
        <v>0.89539423555181608</v>
      </c>
      <c r="GA6" s="333">
        <v>0.71341880616964604</v>
      </c>
      <c r="GB6" s="333">
        <v>0.72405571070875085</v>
      </c>
      <c r="GC6" s="333">
        <v>0.86732892449820675</v>
      </c>
      <c r="GD6" s="333">
        <v>0.77344130305687186</v>
      </c>
      <c r="GE6" s="333">
        <v>0.76094213019110823</v>
      </c>
      <c r="GF6" s="333">
        <v>0.88138725694641995</v>
      </c>
      <c r="GG6" s="333">
        <v>0.92098971742296032</v>
      </c>
      <c r="GH6" s="333">
        <v>1.2198384557965241</v>
      </c>
      <c r="GI6" s="333">
        <v>1.2972076131548369</v>
      </c>
      <c r="GJ6" s="333">
        <v>1.4410479246251384</v>
      </c>
      <c r="GK6" s="333">
        <v>1.5518600458246996</v>
      </c>
      <c r="GL6" s="333">
        <v>1.3642129292773226</v>
      </c>
      <c r="GM6" s="333">
        <v>1.4180066882224875</v>
      </c>
      <c r="GN6" s="333">
        <v>1.532351325838478</v>
      </c>
      <c r="GO6" s="333">
        <v>1.0077772052356169</v>
      </c>
      <c r="GP6" s="333">
        <v>0.759431511000625</v>
      </c>
      <c r="GQ6" s="333">
        <v>0.86385198032658528</v>
      </c>
      <c r="GR6" s="333">
        <v>0.9426999141581428</v>
      </c>
      <c r="GS6" s="333">
        <v>1.2180814045679691</v>
      </c>
      <c r="GT6" s="333">
        <v>1.066046444587335</v>
      </c>
      <c r="GU6" s="333">
        <v>0.96513900498124672</v>
      </c>
      <c r="GV6" s="333">
        <v>1.0180776427976719</v>
      </c>
      <c r="GW6" s="333">
        <v>1.2142505162653674</v>
      </c>
      <c r="GX6" s="333">
        <v>1.143037191972532</v>
      </c>
      <c r="GY6" s="333">
        <v>1.3828239239206275</v>
      </c>
      <c r="GZ6" s="333">
        <v>1.088184500197815</v>
      </c>
      <c r="HA6" s="333">
        <v>0.96894548726702134</v>
      </c>
      <c r="HB6" s="333">
        <v>0.8990491205597132</v>
      </c>
      <c r="HC6" s="333">
        <v>0.99389435960121086</v>
      </c>
      <c r="HD6" s="333">
        <v>0.99290319840768526</v>
      </c>
      <c r="HE6" s="333">
        <v>1.3071926713025899</v>
      </c>
      <c r="HF6" s="333">
        <v>1.318559696630522</v>
      </c>
      <c r="HG6" s="333">
        <v>1.4027026364518065</v>
      </c>
      <c r="HH6" s="333">
        <v>1.1022792735785087</v>
      </c>
      <c r="HI6" s="333">
        <v>1.2574770729763749</v>
      </c>
      <c r="HJ6" s="333">
        <v>1.1830277167263585</v>
      </c>
      <c r="HK6" s="333">
        <v>1.2694354418928693</v>
      </c>
      <c r="HL6" s="333">
        <v>1.0913641923408273</v>
      </c>
      <c r="HM6" s="333">
        <v>0.85722146309221992</v>
      </c>
      <c r="HN6" s="333">
        <v>1.1674836986286283</v>
      </c>
      <c r="HO6" s="333">
        <v>1.4625993926301342</v>
      </c>
      <c r="HP6" s="333">
        <v>1.4899546605878877</v>
      </c>
      <c r="HQ6" s="333">
        <v>1.4407956571162921</v>
      </c>
      <c r="HR6" s="333">
        <v>1.2416759575383678</v>
      </c>
      <c r="HS6" s="333">
        <v>1.4210911096140724</v>
      </c>
      <c r="HT6" s="333">
        <v>1.5062763648119111</v>
      </c>
      <c r="HU6" s="333">
        <v>1.2772913647083437</v>
      </c>
      <c r="HV6" s="333">
        <v>1.5283058558930847</v>
      </c>
      <c r="HW6" s="333">
        <v>1.2419896336200975</v>
      </c>
      <c r="HX6" s="333">
        <v>1.4525230610291515</v>
      </c>
      <c r="HY6" s="333">
        <v>1.0712689363569778</v>
      </c>
      <c r="HZ6" s="333">
        <v>1.2555887258524399</v>
      </c>
      <c r="IA6" s="333">
        <v>1.038039494063415</v>
      </c>
      <c r="IB6" s="333">
        <v>1.0723277874438917</v>
      </c>
      <c r="IC6" s="333">
        <v>1.2820838846715468</v>
      </c>
      <c r="ID6" s="333">
        <v>1.4099163547818538</v>
      </c>
      <c r="IE6" s="333">
        <v>1.3826565757633622</v>
      </c>
      <c r="IF6" s="333">
        <v>1.2009120391483572</v>
      </c>
      <c r="IG6" s="333">
        <v>0.84993620321307606</v>
      </c>
      <c r="IH6" s="333">
        <v>0.861837517959959</v>
      </c>
      <c r="II6" s="333">
        <v>1.0546501916008206</v>
      </c>
      <c r="IJ6" s="333">
        <v>1.0891199462173708</v>
      </c>
      <c r="IK6" s="333">
        <v>0.76305539533824995</v>
      </c>
      <c r="IL6" s="333">
        <v>0.90718282877370537</v>
      </c>
      <c r="IM6" s="333">
        <v>0.83312874693003869</v>
      </c>
      <c r="IN6" s="333">
        <v>1.1826176699594488</v>
      </c>
      <c r="IO6" s="333">
        <v>1.3425231182794484</v>
      </c>
      <c r="IP6" s="333">
        <v>1.5808509919499925</v>
      </c>
      <c r="IQ6" s="333">
        <v>1.5044475503039076</v>
      </c>
      <c r="IR6" s="333">
        <v>1.360407556462617</v>
      </c>
      <c r="IS6" s="333">
        <v>0.98905956397839956</v>
      </c>
      <c r="IT6" s="333">
        <v>0.86973475340725837</v>
      </c>
      <c r="IU6" s="333">
        <v>1.2150692456325902</v>
      </c>
      <c r="IV6" s="333">
        <v>1.4101800470693395</v>
      </c>
      <c r="IW6" s="333">
        <v>1.378740454842649</v>
      </c>
      <c r="IX6" s="333">
        <v>1.3962447532755946</v>
      </c>
      <c r="IY6" s="333">
        <v>1.2357177823646699</v>
      </c>
      <c r="IZ6" s="333">
        <v>0.99097150182069316</v>
      </c>
      <c r="JA6" s="333">
        <v>0.72718081285515923</v>
      </c>
      <c r="JB6" s="333">
        <v>0.64250407323414171</v>
      </c>
      <c r="JC6" s="333">
        <v>0.71403413500401269</v>
      </c>
      <c r="JD6" s="333">
        <v>0.88619689207080443</v>
      </c>
      <c r="JE6" s="333">
        <v>0.91473216387298562</v>
      </c>
      <c r="JF6" s="333">
        <v>0.80670291290161045</v>
      </c>
      <c r="JG6" s="333">
        <v>0.74955779796504818</v>
      </c>
      <c r="JH6" s="333">
        <v>0.80513306011288266</v>
      </c>
      <c r="JI6" s="333">
        <v>0.84165987227027272</v>
      </c>
      <c r="JJ6" s="333">
        <v>1.0156111194888977</v>
      </c>
      <c r="JK6" s="333">
        <v>0.79821159701348932</v>
      </c>
      <c r="JL6" s="333">
        <v>0.74708818397735532</v>
      </c>
      <c r="JM6" s="333">
        <v>0.67626767692382894</v>
      </c>
      <c r="JN6" s="333">
        <v>0.86341015838745905</v>
      </c>
      <c r="JO6" s="333">
        <v>0.65063773571994765</v>
      </c>
      <c r="JP6" s="333">
        <v>0.6174873000633192</v>
      </c>
      <c r="JQ6" s="333">
        <v>0.5746244033807878</v>
      </c>
      <c r="JR6" s="333">
        <v>0.76353476201430626</v>
      </c>
      <c r="JS6" s="333">
        <v>0.81928915404076275</v>
      </c>
      <c r="JT6" s="333">
        <v>0.64484388910197543</v>
      </c>
      <c r="JU6" s="333">
        <v>0.57528715262855745</v>
      </c>
      <c r="JV6" s="333">
        <v>0.56872021622248758</v>
      </c>
      <c r="JW6" s="333">
        <v>0.59149312224786221</v>
      </c>
      <c r="JX6" s="333">
        <v>0.6871424834834724</v>
      </c>
      <c r="JY6" s="333">
        <v>0.74898082115283837</v>
      </c>
      <c r="JZ6" s="333">
        <v>0.64709854231325659</v>
      </c>
      <c r="KA6" s="333">
        <v>0.69694594473587956</v>
      </c>
      <c r="KB6" s="333">
        <v>0.59269463863843874</v>
      </c>
      <c r="KC6" s="333">
        <v>0.67166681486613855</v>
      </c>
      <c r="KD6" s="333">
        <v>0.72327577510247576</v>
      </c>
      <c r="KE6" s="333">
        <v>0.6264424686657728</v>
      </c>
      <c r="KF6" s="333">
        <v>0.70322116363286247</v>
      </c>
      <c r="KG6" s="333">
        <v>0.78292590850446575</v>
      </c>
      <c r="KH6" s="333">
        <v>0.73867939792241943</v>
      </c>
      <c r="KI6" s="333">
        <v>0.55603080048337972</v>
      </c>
      <c r="KJ6" s="333">
        <v>0.5437776080377239</v>
      </c>
      <c r="KK6" s="333">
        <v>0.52559367147657388</v>
      </c>
      <c r="KL6" s="333">
        <v>0.56119391050137457</v>
      </c>
      <c r="KM6" s="333">
        <v>0.53190756567256237</v>
      </c>
      <c r="KN6" s="333">
        <v>0.53437833951962566</v>
      </c>
      <c r="KO6" s="333">
        <v>0.58579962808000485</v>
      </c>
      <c r="KP6" s="333">
        <v>0.52600879999881878</v>
      </c>
      <c r="KQ6" s="333">
        <v>0.51214996292472426</v>
      </c>
      <c r="KR6" s="333">
        <v>0.55059938330804425</v>
      </c>
      <c r="KS6" s="333">
        <v>0.52529503657160814</v>
      </c>
      <c r="KT6" s="333">
        <v>0.49863855899388687</v>
      </c>
      <c r="KU6" s="333">
        <v>0.54568703369646665</v>
      </c>
      <c r="KV6" s="333">
        <v>0.51021563676416992</v>
      </c>
      <c r="KW6" s="333">
        <v>0.52762406846740284</v>
      </c>
      <c r="KX6" s="333">
        <v>0.51518870027856212</v>
      </c>
      <c r="KY6" s="333">
        <v>0.48955331609187197</v>
      </c>
      <c r="KZ6" s="333">
        <v>0.50239036615077148</v>
      </c>
      <c r="LA6" s="333">
        <v>0.52159576550994113</v>
      </c>
      <c r="LB6" s="333">
        <v>0.50665169486094475</v>
      </c>
      <c r="LC6" s="333">
        <v>0.52807247888615905</v>
      </c>
      <c r="LD6" s="333">
        <v>0.58237754673621145</v>
      </c>
      <c r="LE6" s="333">
        <v>0.56732570712698749</v>
      </c>
      <c r="LF6" s="333">
        <v>0.56464212523767721</v>
      </c>
      <c r="LG6" s="333">
        <v>0.52231666282638678</v>
      </c>
      <c r="LH6" s="333">
        <v>0.53835246080206944</v>
      </c>
      <c r="LI6" s="333">
        <v>0.54775061326758245</v>
      </c>
      <c r="LJ6" s="333">
        <v>0.61196132712387685</v>
      </c>
      <c r="LK6" s="333">
        <v>0.56080860514719966</v>
      </c>
      <c r="LL6" s="333">
        <v>0.65364553708844841</v>
      </c>
      <c r="LM6" s="333">
        <v>0.60393435755635727</v>
      </c>
      <c r="LN6" s="333">
        <v>0.57078762309010111</v>
      </c>
      <c r="LO6" s="333">
        <v>0.59480179359125085</v>
      </c>
      <c r="LP6" s="333">
        <v>0.69209576198811285</v>
      </c>
      <c r="LQ6" s="333">
        <v>0.65949913944678762</v>
      </c>
      <c r="LR6" s="333">
        <v>0.63195344751674909</v>
      </c>
      <c r="LS6" s="333">
        <v>0.59339007995047499</v>
      </c>
      <c r="LT6" s="333">
        <v>0.55634658947165772</v>
      </c>
      <c r="LU6" s="333">
        <v>0.52188671053190461</v>
      </c>
      <c r="LV6" s="333">
        <v>0.62885293728407488</v>
      </c>
      <c r="LW6" s="333">
        <v>0.74716574212360853</v>
      </c>
      <c r="LX6" s="333">
        <v>0.79290749378549774</v>
      </c>
      <c r="LY6" s="333">
        <v>0.7525162902973962</v>
      </c>
      <c r="LZ6" s="333">
        <v>0.63922131106416014</v>
      </c>
      <c r="MA6" s="333">
        <v>0.54908640326907043</v>
      </c>
      <c r="MB6" s="333">
        <v>0.57621777789536965</v>
      </c>
      <c r="MC6" s="333">
        <v>0.61221019691731604</v>
      </c>
      <c r="MD6" s="333">
        <v>0.61824763017672013</v>
      </c>
      <c r="ME6" s="333">
        <v>0.64490134110029396</v>
      </c>
      <c r="MF6" s="333">
        <v>0.60078802043788082</v>
      </c>
      <c r="MG6" s="333">
        <v>0.59638618192436843</v>
      </c>
      <c r="MH6" s="333">
        <v>0.49348399058972658</v>
      </c>
      <c r="MI6" s="333">
        <v>0.55624140360856522</v>
      </c>
      <c r="MJ6" s="333">
        <v>0.62881394702552429</v>
      </c>
      <c r="MK6" s="333">
        <v>0.66492578371672018</v>
      </c>
      <c r="ML6" s="333">
        <v>0.60747265160795394</v>
      </c>
      <c r="MM6" s="333">
        <v>0.66065694321342183</v>
      </c>
      <c r="MN6" s="333">
        <v>0.69451657788725141</v>
      </c>
      <c r="MO6" s="333">
        <v>0.63956351676529155</v>
      </c>
      <c r="MP6" s="333">
        <v>0.64064019429206553</v>
      </c>
      <c r="MQ6" s="333">
        <v>0.62566060548124403</v>
      </c>
      <c r="MR6" s="333">
        <v>0.65380260958133696</v>
      </c>
      <c r="MS6" s="333">
        <v>0.5939037250572764</v>
      </c>
      <c r="MT6" s="333">
        <v>0.59341762891964078</v>
      </c>
      <c r="MU6" s="333">
        <v>0.58102551020710869</v>
      </c>
      <c r="MV6" s="333">
        <v>0.57932941188481157</v>
      </c>
      <c r="MW6" s="333">
        <v>0.66010562840527698</v>
      </c>
      <c r="MX6" s="333">
        <v>0.67989227137894781</v>
      </c>
      <c r="MY6" s="333">
        <v>0.66468580610557981</v>
      </c>
      <c r="MZ6" s="333">
        <v>0.56216109956111715</v>
      </c>
      <c r="NA6" s="333">
        <v>0.57864063014253764</v>
      </c>
      <c r="NB6" s="333">
        <v>0.66767303210432305</v>
      </c>
      <c r="NC6" s="333">
        <v>0.62749827753689758</v>
      </c>
      <c r="ND6" s="333">
        <v>0.72664819017718607</v>
      </c>
      <c r="NE6" s="333">
        <v>0.67058068913262014</v>
      </c>
      <c r="NF6" s="333">
        <v>0.65992770603815243</v>
      </c>
      <c r="NG6" s="333">
        <v>0.60405901371188619</v>
      </c>
      <c r="NH6" s="333">
        <v>0.54988415670884283</v>
      </c>
      <c r="NI6" s="333">
        <v>0.61785059436643053</v>
      </c>
      <c r="NJ6" s="333">
        <v>0.63002097396121493</v>
      </c>
    </row>
    <row r="7" spans="1:374" x14ac:dyDescent="0.25">
      <c r="A7" s="314">
        <v>43160</v>
      </c>
      <c r="B7" s="314">
        <v>43190</v>
      </c>
      <c r="D7" s="179" t="s">
        <v>81</v>
      </c>
      <c r="E7" s="342">
        <f t="shared" si="6"/>
        <v>368.37665483872769</v>
      </c>
      <c r="F7" s="339">
        <f t="shared" si="7"/>
        <v>210.81540565587861</v>
      </c>
      <c r="I7" s="327">
        <v>0.16666666666666699</v>
      </c>
      <c r="J7" s="333">
        <v>0.92390814438965896</v>
      </c>
      <c r="K7" s="333">
        <v>0.83788595896446993</v>
      </c>
      <c r="L7" s="333">
        <v>0.82729584133632539</v>
      </c>
      <c r="M7" s="333">
        <v>0.76081700573816446</v>
      </c>
      <c r="N7" s="333">
        <v>0.76639256570525827</v>
      </c>
      <c r="O7" s="333">
        <v>0.90519095950674533</v>
      </c>
      <c r="P7" s="333">
        <v>0.92266344797939726</v>
      </c>
      <c r="Q7" s="333">
        <v>0.78285768883353457</v>
      </c>
      <c r="R7" s="333">
        <v>0.6495219963250074</v>
      </c>
      <c r="S7" s="333">
        <v>0.64385653381417218</v>
      </c>
      <c r="T7" s="333">
        <v>0.57557037931245314</v>
      </c>
      <c r="U7" s="333">
        <v>0.56752413954670167</v>
      </c>
      <c r="V7" s="333">
        <v>0.50996161234228754</v>
      </c>
      <c r="W7" s="333">
        <v>0.72208377077247321</v>
      </c>
      <c r="X7" s="333">
        <v>0.75620638236494153</v>
      </c>
      <c r="Y7" s="333">
        <v>0.67493980620900451</v>
      </c>
      <c r="Z7" s="333">
        <v>0.60086760374779935</v>
      </c>
      <c r="AA7" s="333">
        <v>0.66217656365370259</v>
      </c>
      <c r="AB7" s="333">
        <v>0.68070134793912296</v>
      </c>
      <c r="AC7" s="333">
        <v>0.65258494909893894</v>
      </c>
      <c r="AD7" s="333">
        <v>0.61649928166433621</v>
      </c>
      <c r="AE7" s="333">
        <v>0.53950618051170174</v>
      </c>
      <c r="AF7" s="333">
        <v>0.53193835180836635</v>
      </c>
      <c r="AG7" s="333">
        <v>0.55439992368704094</v>
      </c>
      <c r="AH7" s="333">
        <v>0.64253123074740803</v>
      </c>
      <c r="AI7" s="333">
        <v>0.63944319208598188</v>
      </c>
      <c r="AJ7" s="333">
        <v>0.62484753108027802</v>
      </c>
      <c r="AK7" s="333">
        <v>0.54167230063687322</v>
      </c>
      <c r="AL7" s="333">
        <v>0.5559344747584769</v>
      </c>
      <c r="AM7" s="333">
        <v>0.62069015811668704</v>
      </c>
      <c r="AN7" s="333">
        <v>0.64975697570325819</v>
      </c>
      <c r="AO7" s="333">
        <v>0.62117813657986987</v>
      </c>
      <c r="AP7" s="333">
        <v>0.56856746484321974</v>
      </c>
      <c r="AQ7" s="333">
        <v>0.76179476120461753</v>
      </c>
      <c r="AR7" s="333">
        <v>0.66095290692778985</v>
      </c>
      <c r="AS7" s="333">
        <v>0.55628586601956687</v>
      </c>
      <c r="AT7" s="333">
        <v>0.63047977631261132</v>
      </c>
      <c r="AU7" s="333">
        <v>0.63051614942238077</v>
      </c>
      <c r="AV7" s="333">
        <v>0.60814068590126269</v>
      </c>
      <c r="AW7" s="333">
        <v>0.65306650856035064</v>
      </c>
      <c r="AX7" s="333">
        <v>0.57795245580030674</v>
      </c>
      <c r="AY7" s="333">
        <v>0.53374195196098373</v>
      </c>
      <c r="AZ7" s="333">
        <v>0.47961638925053673</v>
      </c>
      <c r="BA7" s="333">
        <v>0.62952217151781642</v>
      </c>
      <c r="BB7" s="333">
        <v>0.57602450549334283</v>
      </c>
      <c r="BC7" s="333">
        <v>0.51980920013914633</v>
      </c>
      <c r="BD7" s="333">
        <v>0.50091062865644853</v>
      </c>
      <c r="BE7" s="333">
        <v>0.59979374059087731</v>
      </c>
      <c r="BF7" s="333">
        <v>0.56785717874623798</v>
      </c>
      <c r="BG7" s="333">
        <v>0.57637194734921171</v>
      </c>
      <c r="BH7" s="333">
        <v>0.50787772951444032</v>
      </c>
      <c r="BI7" s="333">
        <v>0.47592825216084733</v>
      </c>
      <c r="BJ7" s="333">
        <v>0.46004867640218455</v>
      </c>
      <c r="BK7" s="333">
        <v>0.55867220850657118</v>
      </c>
      <c r="BL7" s="333">
        <v>0.54863124688118436</v>
      </c>
      <c r="BM7" s="333">
        <v>0.53639373532938839</v>
      </c>
      <c r="BN7" s="333">
        <v>0.51248523070307261</v>
      </c>
      <c r="BO7" s="333">
        <v>0.54443809672249366</v>
      </c>
      <c r="BP7" s="333">
        <v>0.54054368844871825</v>
      </c>
      <c r="BQ7" s="333">
        <v>0.48749320005444891</v>
      </c>
      <c r="BR7" s="333">
        <v>0.51122089151981409</v>
      </c>
      <c r="BS7" s="333">
        <v>0.59619887226925661</v>
      </c>
      <c r="BT7" s="333">
        <v>0.57011582087211876</v>
      </c>
      <c r="BU7" s="333">
        <v>0.57514033786784335</v>
      </c>
      <c r="BV7" s="333">
        <v>0.59082496425103581</v>
      </c>
      <c r="BW7" s="333">
        <v>0.55082535514881403</v>
      </c>
      <c r="BX7" s="333">
        <v>0.58039622755800402</v>
      </c>
      <c r="BY7" s="333">
        <v>0.60792017904514317</v>
      </c>
      <c r="BZ7" s="333">
        <v>0.60860331368267773</v>
      </c>
      <c r="CA7" s="333">
        <v>0.594849710197216</v>
      </c>
      <c r="CB7" s="333">
        <v>0.57218643801431679</v>
      </c>
      <c r="CC7" s="333">
        <v>0.58678630947102195</v>
      </c>
      <c r="CD7" s="333">
        <v>0.61318757385176526</v>
      </c>
      <c r="CE7" s="333">
        <v>0.61527249929611061</v>
      </c>
      <c r="CF7" s="333">
        <v>0.56729728311574135</v>
      </c>
      <c r="CG7" s="333">
        <v>0.66288028260550047</v>
      </c>
      <c r="CH7" s="333">
        <v>0.60728490644007915</v>
      </c>
      <c r="CI7" s="333">
        <v>0.57836725489981233</v>
      </c>
      <c r="CJ7" s="333">
        <v>0.57285824497340121</v>
      </c>
      <c r="CK7" s="333">
        <v>0.57657128550671499</v>
      </c>
      <c r="CL7" s="333">
        <v>0.59217540855838324</v>
      </c>
      <c r="CM7" s="333">
        <v>0.59514472137534058</v>
      </c>
      <c r="CN7" s="333">
        <v>0.56797407537963651</v>
      </c>
      <c r="CO7" s="333">
        <v>0.57583084474699264</v>
      </c>
      <c r="CP7" s="333">
        <v>0.57614614780679974</v>
      </c>
      <c r="CQ7" s="333">
        <v>0.57507605580006527</v>
      </c>
      <c r="CR7" s="333">
        <v>0.53640587232952086</v>
      </c>
      <c r="CS7" s="333">
        <v>0.4811039685142714</v>
      </c>
      <c r="CT7" s="333">
        <v>0.49082347989531294</v>
      </c>
      <c r="CU7" s="333">
        <v>0.50914802500889833</v>
      </c>
      <c r="CV7" s="333">
        <v>0.51556875984031825</v>
      </c>
      <c r="CW7" s="333">
        <v>0.50882303788126892</v>
      </c>
      <c r="CX7" s="333">
        <v>0.5481237036639478</v>
      </c>
      <c r="CY7" s="333">
        <v>0.51562918708223782</v>
      </c>
      <c r="CZ7" s="333">
        <v>0.56058915702922307</v>
      </c>
      <c r="DA7" s="333">
        <v>0.56080009286487065</v>
      </c>
      <c r="DB7" s="333">
        <v>0.52582987679214399</v>
      </c>
      <c r="DC7" s="333">
        <v>0.56452603704785764</v>
      </c>
      <c r="DD7" s="333">
        <v>0.55874833141803515</v>
      </c>
      <c r="DE7" s="333">
        <v>0.52866694199483066</v>
      </c>
      <c r="DF7" s="333">
        <v>0.57132053087233059</v>
      </c>
      <c r="DG7" s="333">
        <v>0.51528147862585361</v>
      </c>
      <c r="DH7" s="333">
        <v>0.50750943504356627</v>
      </c>
      <c r="DI7" s="333">
        <v>0.46105561208235041</v>
      </c>
      <c r="DJ7" s="333">
        <v>0.51811748121510026</v>
      </c>
      <c r="DK7" s="333">
        <v>0.57011105145864349</v>
      </c>
      <c r="DL7" s="333">
        <v>0.4977293789680492</v>
      </c>
      <c r="DM7" s="333">
        <v>0.55059254209864328</v>
      </c>
      <c r="DN7" s="333">
        <v>0.51273046340940143</v>
      </c>
      <c r="DO7" s="333">
        <v>0.56110117810730409</v>
      </c>
      <c r="DP7" s="333">
        <v>0.57905059027026706</v>
      </c>
      <c r="DQ7" s="333">
        <v>0.53283820509180913</v>
      </c>
      <c r="DR7" s="333">
        <v>0.52373928213095777</v>
      </c>
      <c r="DS7" s="333">
        <v>0.48017706196931104</v>
      </c>
      <c r="DT7" s="333">
        <v>0.47931481116497687</v>
      </c>
      <c r="DU7" s="333">
        <v>0.45857869598279194</v>
      </c>
      <c r="DV7" s="333">
        <v>0.46419757467102651</v>
      </c>
      <c r="DW7" s="333">
        <v>0.50462107798148914</v>
      </c>
      <c r="DX7" s="333">
        <v>0.4790978006042389</v>
      </c>
      <c r="DY7" s="333">
        <v>0.48586190129865214</v>
      </c>
      <c r="DZ7" s="333">
        <v>0.50460427290513166</v>
      </c>
      <c r="EA7" s="333">
        <v>0.47196344898946291</v>
      </c>
      <c r="EB7" s="333">
        <v>0.51144508360665975</v>
      </c>
      <c r="EC7" s="333">
        <v>0.62035957025007804</v>
      </c>
      <c r="ED7" s="333">
        <v>0.58432676617361112</v>
      </c>
      <c r="EE7" s="333">
        <v>0.51167918382616628</v>
      </c>
      <c r="EF7" s="333">
        <v>0.45880222861440489</v>
      </c>
      <c r="EG7" s="333">
        <v>0.4785852816501367</v>
      </c>
      <c r="EH7" s="333">
        <v>0.50922053997133176</v>
      </c>
      <c r="EI7" s="333">
        <v>0.49034706847886533</v>
      </c>
      <c r="EJ7" s="333">
        <v>0.50714480261889727</v>
      </c>
      <c r="EK7" s="333">
        <v>0.50269622776712453</v>
      </c>
      <c r="EL7" s="333">
        <v>0.51891613410828408</v>
      </c>
      <c r="EM7" s="333">
        <v>0.50243317117794961</v>
      </c>
      <c r="EN7" s="333">
        <v>0.49442710539849927</v>
      </c>
      <c r="EO7" s="333">
        <v>0.56510249676629276</v>
      </c>
      <c r="EP7" s="333">
        <v>0.49799768283489909</v>
      </c>
      <c r="EQ7" s="333">
        <v>0.52277115785334349</v>
      </c>
      <c r="ER7" s="333">
        <v>0.49916358476578671</v>
      </c>
      <c r="ES7" s="333">
        <v>0.53612726506220598</v>
      </c>
      <c r="ET7" s="333">
        <v>0.5823335579510952</v>
      </c>
      <c r="EU7" s="333">
        <v>0.52821280587436759</v>
      </c>
      <c r="EV7" s="333">
        <v>0.50538204406155673</v>
      </c>
      <c r="EW7" s="333">
        <v>0.56968306598549889</v>
      </c>
      <c r="EX7" s="333">
        <v>0.58411785194710231</v>
      </c>
      <c r="EY7" s="333">
        <v>0.74470775127580513</v>
      </c>
      <c r="EZ7" s="333">
        <v>0.79361618224770392</v>
      </c>
      <c r="FA7" s="333">
        <v>0.53711989679924454</v>
      </c>
      <c r="FB7" s="333">
        <v>0.5509059153894742</v>
      </c>
      <c r="FC7" s="333">
        <v>0.68554381041195644</v>
      </c>
      <c r="FD7" s="333">
        <v>0.584367396445446</v>
      </c>
      <c r="FE7" s="333">
        <v>0.62913485825341098</v>
      </c>
      <c r="FF7" s="333">
        <v>0.70910144786004015</v>
      </c>
      <c r="FG7" s="333">
        <v>0.7570999967725397</v>
      </c>
      <c r="FH7" s="333">
        <v>0.56664662512839503</v>
      </c>
      <c r="FI7" s="333">
        <v>0.54106047116604539</v>
      </c>
      <c r="FJ7" s="333">
        <v>0.57827066554098727</v>
      </c>
      <c r="FK7" s="333">
        <v>0.54845569619431411</v>
      </c>
      <c r="FL7" s="333">
        <v>0.57514594556181575</v>
      </c>
      <c r="FM7" s="333">
        <v>0.65006427065636574</v>
      </c>
      <c r="FN7" s="333">
        <v>0.72586841167303007</v>
      </c>
      <c r="FO7" s="333">
        <v>0.59722974396771711</v>
      </c>
      <c r="FP7" s="333">
        <v>0.60458212591011906</v>
      </c>
      <c r="FQ7" s="333">
        <v>0.62161140013533522</v>
      </c>
      <c r="FR7" s="333">
        <v>0.77417608473375887</v>
      </c>
      <c r="FS7" s="333">
        <v>0.77171909581486586</v>
      </c>
      <c r="FT7" s="333">
        <v>0.71630296874378152</v>
      </c>
      <c r="FU7" s="333">
        <v>0.76629571111592332</v>
      </c>
      <c r="FV7" s="333">
        <v>0.87769963646110061</v>
      </c>
      <c r="FW7" s="333">
        <v>1.0935774725462657</v>
      </c>
      <c r="FX7" s="333">
        <v>0.8480148108323915</v>
      </c>
      <c r="FY7" s="333">
        <v>0.90381192992255133</v>
      </c>
      <c r="FZ7" s="333">
        <v>0.81443265227230055</v>
      </c>
      <c r="GA7" s="333">
        <v>0.68154313469491057</v>
      </c>
      <c r="GB7" s="333">
        <v>0.68568064129692829</v>
      </c>
      <c r="GC7" s="333">
        <v>0.82447029339346467</v>
      </c>
      <c r="GD7" s="333">
        <v>0.72927234533430763</v>
      </c>
      <c r="GE7" s="333">
        <v>0.71488860323363101</v>
      </c>
      <c r="GF7" s="333">
        <v>0.82910680602142095</v>
      </c>
      <c r="GG7" s="333">
        <v>0.90477798955533029</v>
      </c>
      <c r="GH7" s="333">
        <v>1.0832515139333552</v>
      </c>
      <c r="GI7" s="333">
        <v>1.1604425709960944</v>
      </c>
      <c r="GJ7" s="333">
        <v>1.3235856886795798</v>
      </c>
      <c r="GK7" s="333">
        <v>1.4304625343163901</v>
      </c>
      <c r="GL7" s="333">
        <v>1.3012482031911916</v>
      </c>
      <c r="GM7" s="333">
        <v>1.2911686746705195</v>
      </c>
      <c r="GN7" s="333">
        <v>1.4834147356624974</v>
      </c>
      <c r="GO7" s="333">
        <v>0.89110382301913282</v>
      </c>
      <c r="GP7" s="333">
        <v>0.71060133804087577</v>
      </c>
      <c r="GQ7" s="333">
        <v>0.78659610448126571</v>
      </c>
      <c r="GR7" s="333">
        <v>0.8663388489940087</v>
      </c>
      <c r="GS7" s="333">
        <v>1.1595413330041355</v>
      </c>
      <c r="GT7" s="333">
        <v>0.99552074091150056</v>
      </c>
      <c r="GU7" s="333">
        <v>0.87722488399896592</v>
      </c>
      <c r="GV7" s="333">
        <v>0.95651737046620111</v>
      </c>
      <c r="GW7" s="333">
        <v>1.1776949883438574</v>
      </c>
      <c r="GX7" s="333">
        <v>1.0616698590416773</v>
      </c>
      <c r="GY7" s="333">
        <v>1.2889975303221735</v>
      </c>
      <c r="GZ7" s="333">
        <v>1.0219220816308527</v>
      </c>
      <c r="HA7" s="333">
        <v>0.89290624027923826</v>
      </c>
      <c r="HB7" s="333">
        <v>0.84676138434831494</v>
      </c>
      <c r="HC7" s="333">
        <v>0.87063028249363683</v>
      </c>
      <c r="HD7" s="333">
        <v>1.0109841266497905</v>
      </c>
      <c r="HE7" s="333">
        <v>1.2430173828537732</v>
      </c>
      <c r="HF7" s="333">
        <v>1.3047783384272087</v>
      </c>
      <c r="HG7" s="333">
        <v>1.2493988203458415</v>
      </c>
      <c r="HH7" s="333">
        <v>1.0126081170098733</v>
      </c>
      <c r="HI7" s="333">
        <v>1.1318676105920433</v>
      </c>
      <c r="HJ7" s="333">
        <v>1.0877625536819602</v>
      </c>
      <c r="HK7" s="333">
        <v>1.1556381956714366</v>
      </c>
      <c r="HL7" s="333">
        <v>0.99932210792409826</v>
      </c>
      <c r="HM7" s="333">
        <v>0.82358588569523117</v>
      </c>
      <c r="HN7" s="333">
        <v>1.1238779684404392</v>
      </c>
      <c r="HO7" s="333">
        <v>1.4261582082697113</v>
      </c>
      <c r="HP7" s="333">
        <v>1.435781506913558</v>
      </c>
      <c r="HQ7" s="333">
        <v>1.3541515132600308</v>
      </c>
      <c r="HR7" s="333">
        <v>1.1618225627573051</v>
      </c>
      <c r="HS7" s="333">
        <v>1.3297313667715065</v>
      </c>
      <c r="HT7" s="333">
        <v>1.4306972461521561</v>
      </c>
      <c r="HU7" s="333">
        <v>1.2247238745561444</v>
      </c>
      <c r="HV7" s="333">
        <v>1.4257483299755505</v>
      </c>
      <c r="HW7" s="333">
        <v>1.1806846160059934</v>
      </c>
      <c r="HX7" s="333">
        <v>1.3330256193573762</v>
      </c>
      <c r="HY7" s="333">
        <v>1.0172893656282158</v>
      </c>
      <c r="HZ7" s="333">
        <v>1.1649717696506883</v>
      </c>
      <c r="IA7" s="333">
        <v>0.96926076893085489</v>
      </c>
      <c r="IB7" s="333">
        <v>0.9922271016951747</v>
      </c>
      <c r="IC7" s="333">
        <v>1.2622163552840082</v>
      </c>
      <c r="ID7" s="333">
        <v>1.3072171374916375</v>
      </c>
      <c r="IE7" s="333">
        <v>1.3010317839247385</v>
      </c>
      <c r="IF7" s="333">
        <v>1.090720760798938</v>
      </c>
      <c r="IG7" s="333">
        <v>0.83457087628677462</v>
      </c>
      <c r="IH7" s="333">
        <v>0.80480447786147657</v>
      </c>
      <c r="II7" s="333">
        <v>1.0196611989234061</v>
      </c>
      <c r="IJ7" s="333">
        <v>0.97114454764353142</v>
      </c>
      <c r="IK7" s="333">
        <v>0.72555536999191106</v>
      </c>
      <c r="IL7" s="333">
        <v>0.83940156822021827</v>
      </c>
      <c r="IM7" s="333">
        <v>0.76576011383568654</v>
      </c>
      <c r="IN7" s="333">
        <v>1.114621850388944</v>
      </c>
      <c r="IO7" s="333">
        <v>1.2658330858456543</v>
      </c>
      <c r="IP7" s="333">
        <v>1.5057804491658766</v>
      </c>
      <c r="IQ7" s="333">
        <v>1.4269819186836403</v>
      </c>
      <c r="IR7" s="333">
        <v>1.2382382365674056</v>
      </c>
      <c r="IS7" s="333">
        <v>0.909623115138535</v>
      </c>
      <c r="IT7" s="333">
        <v>0.80533047585852946</v>
      </c>
      <c r="IU7" s="333">
        <v>1.1524714964019629</v>
      </c>
      <c r="IV7" s="333">
        <v>1.3766933281323039</v>
      </c>
      <c r="IW7" s="333">
        <v>1.2655156443770679</v>
      </c>
      <c r="IX7" s="333">
        <v>1.2889916146831459</v>
      </c>
      <c r="IY7" s="333">
        <v>1.1527620149729152</v>
      </c>
      <c r="IZ7" s="333">
        <v>0.94038450692796371</v>
      </c>
      <c r="JA7" s="333">
        <v>0.70274782497312782</v>
      </c>
      <c r="JB7" s="333">
        <v>0.63834710275182749</v>
      </c>
      <c r="JC7" s="333">
        <v>0.68974963485067786</v>
      </c>
      <c r="JD7" s="333">
        <v>0.83479057664050105</v>
      </c>
      <c r="JE7" s="333">
        <v>0.88465389732531352</v>
      </c>
      <c r="JF7" s="333">
        <v>0.79194145681066386</v>
      </c>
      <c r="JG7" s="333">
        <v>0.72508006946960568</v>
      </c>
      <c r="JH7" s="333">
        <v>0.76076445977311535</v>
      </c>
      <c r="JI7" s="333">
        <v>0.78448036547905931</v>
      </c>
      <c r="JJ7" s="333">
        <v>1.0493081922290197</v>
      </c>
      <c r="JK7" s="333">
        <v>0.78479026957091635</v>
      </c>
      <c r="JL7" s="333">
        <v>0.71965603003306322</v>
      </c>
      <c r="JM7" s="333">
        <v>0.66535351690824884</v>
      </c>
      <c r="JN7" s="333">
        <v>0.82641684260580184</v>
      </c>
      <c r="JO7" s="333">
        <v>0.62195905763084236</v>
      </c>
      <c r="JP7" s="333">
        <v>0.58089333539148269</v>
      </c>
      <c r="JQ7" s="333">
        <v>0.55008603363516906</v>
      </c>
      <c r="JR7" s="333">
        <v>0.75155453418805396</v>
      </c>
      <c r="JS7" s="333">
        <v>0.73244957568685287</v>
      </c>
      <c r="JT7" s="333">
        <v>0.61397655675265028</v>
      </c>
      <c r="JU7" s="333">
        <v>0.54317255360757366</v>
      </c>
      <c r="JV7" s="333">
        <v>0.55491918944297725</v>
      </c>
      <c r="JW7" s="333">
        <v>0.57800515880784575</v>
      </c>
      <c r="JX7" s="333">
        <v>0.64233117303995102</v>
      </c>
      <c r="JY7" s="333">
        <v>0.69448918041626695</v>
      </c>
      <c r="JZ7" s="333">
        <v>0.58755621797511881</v>
      </c>
      <c r="KA7" s="333">
        <v>0.66125616165520273</v>
      </c>
      <c r="KB7" s="333">
        <v>0.56398041288130996</v>
      </c>
      <c r="KC7" s="333">
        <v>0.63466995658320469</v>
      </c>
      <c r="KD7" s="333">
        <v>0.66828478415024084</v>
      </c>
      <c r="KE7" s="333">
        <v>0.59626004223756313</v>
      </c>
      <c r="KF7" s="333">
        <v>0.66760581942411146</v>
      </c>
      <c r="KG7" s="333">
        <v>0.73867963752044896</v>
      </c>
      <c r="KH7" s="333">
        <v>0.73619891450409192</v>
      </c>
      <c r="KI7" s="333">
        <v>0.5069720754260485</v>
      </c>
      <c r="KJ7" s="333">
        <v>0.5007097655509577</v>
      </c>
      <c r="KK7" s="333">
        <v>0.50659560743325316</v>
      </c>
      <c r="KL7" s="333">
        <v>0.53178546573123298</v>
      </c>
      <c r="KM7" s="333">
        <v>0.50908200299982076</v>
      </c>
      <c r="KN7" s="333">
        <v>0.53386310735378717</v>
      </c>
      <c r="KO7" s="333">
        <v>0.5462063232930997</v>
      </c>
      <c r="KP7" s="333">
        <v>0.47871588213135502</v>
      </c>
      <c r="KQ7" s="333">
        <v>0.50423822873572277</v>
      </c>
      <c r="KR7" s="333">
        <v>0.53284990553603373</v>
      </c>
      <c r="KS7" s="333">
        <v>0.52216559107800931</v>
      </c>
      <c r="KT7" s="333">
        <v>0.49039865960707668</v>
      </c>
      <c r="KU7" s="333">
        <v>0.52037795076487781</v>
      </c>
      <c r="KV7" s="333">
        <v>0.50653898297776212</v>
      </c>
      <c r="KW7" s="333">
        <v>0.53094711847928722</v>
      </c>
      <c r="KX7" s="333">
        <v>0.50661975815476668</v>
      </c>
      <c r="KY7" s="333">
        <v>0.48244418678509254</v>
      </c>
      <c r="KZ7" s="333">
        <v>0.4975731645463502</v>
      </c>
      <c r="LA7" s="333">
        <v>0.50595207620471594</v>
      </c>
      <c r="LB7" s="333">
        <v>0.51693123991697276</v>
      </c>
      <c r="LC7" s="333">
        <v>0.51582847444844837</v>
      </c>
      <c r="LD7" s="333">
        <v>0.5424258571091739</v>
      </c>
      <c r="LE7" s="333">
        <v>0.56666998995524409</v>
      </c>
      <c r="LF7" s="333">
        <v>0.55987642362393197</v>
      </c>
      <c r="LG7" s="333">
        <v>0.53450652066531645</v>
      </c>
      <c r="LH7" s="333">
        <v>0.51902182484371584</v>
      </c>
      <c r="LI7" s="333">
        <v>0.51688471860770557</v>
      </c>
      <c r="LJ7" s="333">
        <v>0.58628617286933515</v>
      </c>
      <c r="LK7" s="333">
        <v>0.53889863712004527</v>
      </c>
      <c r="LL7" s="333">
        <v>0.69572413675191214</v>
      </c>
      <c r="LM7" s="333">
        <v>0.61208552496061674</v>
      </c>
      <c r="LN7" s="333">
        <v>0.54252450916738093</v>
      </c>
      <c r="LO7" s="333">
        <v>0.57172581186209259</v>
      </c>
      <c r="LP7" s="333">
        <v>0.6439427964985448</v>
      </c>
      <c r="LQ7" s="333">
        <v>0.64793892192885505</v>
      </c>
      <c r="LR7" s="333">
        <v>0.61703850468575383</v>
      </c>
      <c r="LS7" s="333">
        <v>0.57910645767595526</v>
      </c>
      <c r="LT7" s="333">
        <v>0.57396695752959515</v>
      </c>
      <c r="LU7" s="333">
        <v>0.5264705083732788</v>
      </c>
      <c r="LV7" s="333">
        <v>0.61478775284976139</v>
      </c>
      <c r="LW7" s="333">
        <v>0.71352631832697744</v>
      </c>
      <c r="LX7" s="333">
        <v>0.81516982619668188</v>
      </c>
      <c r="LY7" s="333">
        <v>0.75581688411856351</v>
      </c>
      <c r="LZ7" s="333">
        <v>0.59919884496599596</v>
      </c>
      <c r="MA7" s="333">
        <v>0.54062684030375308</v>
      </c>
      <c r="MB7" s="333">
        <v>0.55670069971278324</v>
      </c>
      <c r="MC7" s="333">
        <v>0.59199401120962714</v>
      </c>
      <c r="MD7" s="333">
        <v>0.61335854913642995</v>
      </c>
      <c r="ME7" s="333">
        <v>0.62705336027730219</v>
      </c>
      <c r="MF7" s="333">
        <v>0.56927610818787677</v>
      </c>
      <c r="MG7" s="333">
        <v>0.56113916870419245</v>
      </c>
      <c r="MH7" s="333">
        <v>0.48288863039428653</v>
      </c>
      <c r="MI7" s="333">
        <v>0.54862077809639742</v>
      </c>
      <c r="MJ7" s="333">
        <v>0.62215838140597202</v>
      </c>
      <c r="MK7" s="333">
        <v>0.61443569948618992</v>
      </c>
      <c r="ML7" s="333">
        <v>0.58693745336778225</v>
      </c>
      <c r="MM7" s="333">
        <v>0.65428489089845199</v>
      </c>
      <c r="MN7" s="333">
        <v>0.64888889480995438</v>
      </c>
      <c r="MO7" s="333">
        <v>0.64283171332248679</v>
      </c>
      <c r="MP7" s="333">
        <v>0.63500589542422292</v>
      </c>
      <c r="MQ7" s="333">
        <v>0.63123499916090253</v>
      </c>
      <c r="MR7" s="333">
        <v>0.65017418990923836</v>
      </c>
      <c r="MS7" s="333">
        <v>0.58032563578155139</v>
      </c>
      <c r="MT7" s="333">
        <v>0.59169040490101643</v>
      </c>
      <c r="MU7" s="333">
        <v>0.54102635663100929</v>
      </c>
      <c r="MV7" s="333">
        <v>0.59172845607843483</v>
      </c>
      <c r="MW7" s="333">
        <v>0.64572104421405907</v>
      </c>
      <c r="MX7" s="333">
        <v>0.67522421310756719</v>
      </c>
      <c r="MY7" s="333">
        <v>0.65118128851492996</v>
      </c>
      <c r="MZ7" s="333">
        <v>0.54242927385784245</v>
      </c>
      <c r="NA7" s="333">
        <v>0.55793982196146885</v>
      </c>
      <c r="NB7" s="333">
        <v>0.63606247198376242</v>
      </c>
      <c r="NC7" s="333">
        <v>0.60395830581067644</v>
      </c>
      <c r="ND7" s="333">
        <v>0.69875877200937508</v>
      </c>
      <c r="NE7" s="333">
        <v>0.65887794376513076</v>
      </c>
      <c r="NF7" s="333">
        <v>0.63160682951764435</v>
      </c>
      <c r="NG7" s="333">
        <v>0.58707568111661679</v>
      </c>
      <c r="NH7" s="333">
        <v>0.52792860634722949</v>
      </c>
      <c r="NI7" s="333">
        <v>0.60665936141762156</v>
      </c>
      <c r="NJ7" s="333">
        <v>0.61441061829312316</v>
      </c>
    </row>
    <row r="8" spans="1:374" x14ac:dyDescent="0.25">
      <c r="A8" s="314">
        <v>43191</v>
      </c>
      <c r="B8" s="314">
        <v>43220</v>
      </c>
      <c r="D8" s="179" t="s">
        <v>82</v>
      </c>
      <c r="E8" s="342">
        <f t="shared" si="6"/>
        <v>329.33569841143105</v>
      </c>
      <c r="F8" s="339">
        <f t="shared" si="7"/>
        <v>186.18260670733167</v>
      </c>
      <c r="I8" s="327">
        <v>0.20833333333333301</v>
      </c>
      <c r="J8" s="333">
        <v>0.91455649477356349</v>
      </c>
      <c r="K8" s="333">
        <v>0.84352839288113668</v>
      </c>
      <c r="L8" s="333">
        <v>0.84162885173840807</v>
      </c>
      <c r="M8" s="333">
        <v>0.74802879286468438</v>
      </c>
      <c r="N8" s="333">
        <v>0.80360292769786135</v>
      </c>
      <c r="O8" s="333">
        <v>0.89710598180748158</v>
      </c>
      <c r="P8" s="333">
        <v>0.91912567792751709</v>
      </c>
      <c r="Q8" s="333">
        <v>0.78353458750353655</v>
      </c>
      <c r="R8" s="333">
        <v>0.65755333800656712</v>
      </c>
      <c r="S8" s="333">
        <v>0.66830810148476105</v>
      </c>
      <c r="T8" s="333">
        <v>0.59061987955150319</v>
      </c>
      <c r="U8" s="333">
        <v>0.53145557074440553</v>
      </c>
      <c r="V8" s="333">
        <v>0.50365597634936043</v>
      </c>
      <c r="W8" s="333">
        <v>0.73242238444651819</v>
      </c>
      <c r="X8" s="333">
        <v>0.79696322920621465</v>
      </c>
      <c r="Y8" s="333">
        <v>0.68192432945567938</v>
      </c>
      <c r="Z8" s="333">
        <v>0.59415520962640722</v>
      </c>
      <c r="AA8" s="333">
        <v>0.69461039410914349</v>
      </c>
      <c r="AB8" s="333">
        <v>0.67863946765138694</v>
      </c>
      <c r="AC8" s="333">
        <v>0.64388922308009122</v>
      </c>
      <c r="AD8" s="333">
        <v>0.62057743769279117</v>
      </c>
      <c r="AE8" s="333">
        <v>0.53513448277670095</v>
      </c>
      <c r="AF8" s="333">
        <v>0.53945870073810764</v>
      </c>
      <c r="AG8" s="333">
        <v>0.55421917192986847</v>
      </c>
      <c r="AH8" s="333">
        <v>0.67345798071685403</v>
      </c>
      <c r="AI8" s="333">
        <v>0.64697764667992297</v>
      </c>
      <c r="AJ8" s="333">
        <v>0.62053993896350379</v>
      </c>
      <c r="AK8" s="333">
        <v>0.54337621172152906</v>
      </c>
      <c r="AL8" s="333">
        <v>0.58553937562352421</v>
      </c>
      <c r="AM8" s="333">
        <v>0.65046787684643159</v>
      </c>
      <c r="AN8" s="333">
        <v>0.66536689984509112</v>
      </c>
      <c r="AO8" s="333">
        <v>0.61824421722172818</v>
      </c>
      <c r="AP8" s="333">
        <v>0.59063987564102849</v>
      </c>
      <c r="AQ8" s="333">
        <v>0.7474516513150341</v>
      </c>
      <c r="AR8" s="333">
        <v>0.65360539793397909</v>
      </c>
      <c r="AS8" s="333">
        <v>0.577635177094592</v>
      </c>
      <c r="AT8" s="333">
        <v>0.64402628985312071</v>
      </c>
      <c r="AU8" s="333">
        <v>0.65688702601767845</v>
      </c>
      <c r="AV8" s="333">
        <v>0.63110234684918187</v>
      </c>
      <c r="AW8" s="333">
        <v>0.6607026790992806</v>
      </c>
      <c r="AX8" s="333">
        <v>0.58352523635929299</v>
      </c>
      <c r="AY8" s="333">
        <v>0.52680209775820852</v>
      </c>
      <c r="AZ8" s="333">
        <v>0.48883399825948937</v>
      </c>
      <c r="BA8" s="333">
        <v>0.63223598321239294</v>
      </c>
      <c r="BB8" s="333">
        <v>0.60925635046987214</v>
      </c>
      <c r="BC8" s="333">
        <v>0.53567472743474176</v>
      </c>
      <c r="BD8" s="333">
        <v>0.50955744890904942</v>
      </c>
      <c r="BE8" s="333">
        <v>0.58489962991687738</v>
      </c>
      <c r="BF8" s="333">
        <v>0.57069963191186446</v>
      </c>
      <c r="BG8" s="333">
        <v>0.58024203943130614</v>
      </c>
      <c r="BH8" s="333">
        <v>0.50550121132806392</v>
      </c>
      <c r="BI8" s="333">
        <v>0.48117940305975265</v>
      </c>
      <c r="BJ8" s="333">
        <v>0.47460808685033662</v>
      </c>
      <c r="BK8" s="333">
        <v>0.56950363724923803</v>
      </c>
      <c r="BL8" s="333">
        <v>0.53797563566105111</v>
      </c>
      <c r="BM8" s="333">
        <v>0.52603342603690739</v>
      </c>
      <c r="BN8" s="333">
        <v>0.52929281182310361</v>
      </c>
      <c r="BO8" s="333">
        <v>0.57126094581686537</v>
      </c>
      <c r="BP8" s="333">
        <v>0.54579126653402565</v>
      </c>
      <c r="BQ8" s="333">
        <v>0.50308898572595639</v>
      </c>
      <c r="BR8" s="333">
        <v>0.5235482162526065</v>
      </c>
      <c r="BS8" s="333">
        <v>0.58742010988670612</v>
      </c>
      <c r="BT8" s="333">
        <v>0.555927468608305</v>
      </c>
      <c r="BU8" s="333">
        <v>0.59584520276581654</v>
      </c>
      <c r="BV8" s="333">
        <v>0.61135706507124887</v>
      </c>
      <c r="BW8" s="333">
        <v>0.55855032674768745</v>
      </c>
      <c r="BX8" s="333">
        <v>0.58458410193178678</v>
      </c>
      <c r="BY8" s="333">
        <v>0.62016716975130748</v>
      </c>
      <c r="BZ8" s="333">
        <v>0.58080273504653968</v>
      </c>
      <c r="CA8" s="333">
        <v>0.58693540901335672</v>
      </c>
      <c r="CB8" s="333">
        <v>0.6040989737067457</v>
      </c>
      <c r="CC8" s="333">
        <v>0.57740540088105585</v>
      </c>
      <c r="CD8" s="333">
        <v>0.61124481258242525</v>
      </c>
      <c r="CE8" s="333">
        <v>0.61147491156843503</v>
      </c>
      <c r="CF8" s="333">
        <v>0.58906679479919655</v>
      </c>
      <c r="CG8" s="333">
        <v>0.64650871208153071</v>
      </c>
      <c r="CH8" s="333">
        <v>0.62669672898049222</v>
      </c>
      <c r="CI8" s="333">
        <v>0.60185762970464185</v>
      </c>
      <c r="CJ8" s="333">
        <v>0.59978291155429952</v>
      </c>
      <c r="CK8" s="333">
        <v>0.57926302989019274</v>
      </c>
      <c r="CL8" s="333">
        <v>0.59235547722094462</v>
      </c>
      <c r="CM8" s="333">
        <v>0.58590630287444234</v>
      </c>
      <c r="CN8" s="333">
        <v>0.58035831843514452</v>
      </c>
      <c r="CO8" s="333">
        <v>0.57548971429616491</v>
      </c>
      <c r="CP8" s="333">
        <v>0.59922061301529272</v>
      </c>
      <c r="CQ8" s="333">
        <v>0.59558832900471403</v>
      </c>
      <c r="CR8" s="333">
        <v>0.55388441739514294</v>
      </c>
      <c r="CS8" s="333">
        <v>0.49584409966743898</v>
      </c>
      <c r="CT8" s="333">
        <v>0.51421244986220949</v>
      </c>
      <c r="CU8" s="333">
        <v>0.51930902964034098</v>
      </c>
      <c r="CV8" s="333">
        <v>0.506953209584319</v>
      </c>
      <c r="CW8" s="333">
        <v>0.53927701998463506</v>
      </c>
      <c r="CX8" s="333">
        <v>0.57567471452151242</v>
      </c>
      <c r="CY8" s="333">
        <v>0.53236460881344072</v>
      </c>
      <c r="CZ8" s="333">
        <v>0.59258862567051052</v>
      </c>
      <c r="DA8" s="333">
        <v>0.57236487071493825</v>
      </c>
      <c r="DB8" s="333">
        <v>0.51884965333068167</v>
      </c>
      <c r="DC8" s="333">
        <v>0.58151192809618535</v>
      </c>
      <c r="DD8" s="333">
        <v>0.59477753188883686</v>
      </c>
      <c r="DE8" s="333">
        <v>0.53412648684863573</v>
      </c>
      <c r="DF8" s="333">
        <v>0.59199463334443392</v>
      </c>
      <c r="DG8" s="333">
        <v>0.51862016014619139</v>
      </c>
      <c r="DH8" s="333">
        <v>0.51230291075510836</v>
      </c>
      <c r="DI8" s="333">
        <v>0.46403738987330051</v>
      </c>
      <c r="DJ8" s="333">
        <v>0.51699677792029253</v>
      </c>
      <c r="DK8" s="333">
        <v>0.58441445068966924</v>
      </c>
      <c r="DL8" s="333">
        <v>0.51560201448364917</v>
      </c>
      <c r="DM8" s="333">
        <v>0.57474269619538243</v>
      </c>
      <c r="DN8" s="333">
        <v>0.53218853598735982</v>
      </c>
      <c r="DO8" s="333">
        <v>0.59104754112733005</v>
      </c>
      <c r="DP8" s="333">
        <v>0.57662180808460073</v>
      </c>
      <c r="DQ8" s="333">
        <v>0.55520877165550186</v>
      </c>
      <c r="DR8" s="333">
        <v>0.54643433331408542</v>
      </c>
      <c r="DS8" s="333">
        <v>0.49889298103754143</v>
      </c>
      <c r="DT8" s="333">
        <v>0.47179245073900777</v>
      </c>
      <c r="DU8" s="333">
        <v>0.46291956400111378</v>
      </c>
      <c r="DV8" s="333">
        <v>0.46221400632511089</v>
      </c>
      <c r="DW8" s="333">
        <v>0.48722828898413612</v>
      </c>
      <c r="DX8" s="333">
        <v>0.45549651258518647</v>
      </c>
      <c r="DY8" s="333">
        <v>0.49644184019704823</v>
      </c>
      <c r="DZ8" s="333">
        <v>0.50072284721873761</v>
      </c>
      <c r="EA8" s="333">
        <v>0.47381017279152543</v>
      </c>
      <c r="EB8" s="333">
        <v>0.52208811945751454</v>
      </c>
      <c r="EC8" s="333">
        <v>0.60573229981045518</v>
      </c>
      <c r="ED8" s="333">
        <v>0.55373391568996388</v>
      </c>
      <c r="EE8" s="333">
        <v>0.49313657312662618</v>
      </c>
      <c r="EF8" s="333">
        <v>0.47212906730257681</v>
      </c>
      <c r="EG8" s="333">
        <v>0.48318233972011176</v>
      </c>
      <c r="EH8" s="333">
        <v>0.4954191621987859</v>
      </c>
      <c r="EI8" s="333">
        <v>0.49916027860904899</v>
      </c>
      <c r="EJ8" s="333">
        <v>0.5022669466382067</v>
      </c>
      <c r="EK8" s="333">
        <v>0.49501033232661679</v>
      </c>
      <c r="EL8" s="333">
        <v>0.50629737924609386</v>
      </c>
      <c r="EM8" s="333">
        <v>0.52973370245636842</v>
      </c>
      <c r="EN8" s="333">
        <v>0.49986924646540604</v>
      </c>
      <c r="EO8" s="333">
        <v>0.56270561751052373</v>
      </c>
      <c r="EP8" s="333">
        <v>0.50644661165795013</v>
      </c>
      <c r="EQ8" s="333">
        <v>0.53045535739163441</v>
      </c>
      <c r="ER8" s="333">
        <v>0.49663437224234663</v>
      </c>
      <c r="ES8" s="333">
        <v>0.51442335653469651</v>
      </c>
      <c r="ET8" s="333">
        <v>0.54589135228840879</v>
      </c>
      <c r="EU8" s="333">
        <v>0.52215002916056197</v>
      </c>
      <c r="EV8" s="333">
        <v>0.50922613935159988</v>
      </c>
      <c r="EW8" s="333">
        <v>0.56687470267843898</v>
      </c>
      <c r="EX8" s="333">
        <v>0.58286965137983537</v>
      </c>
      <c r="EY8" s="333">
        <v>0.6868390885755159</v>
      </c>
      <c r="EZ8" s="333">
        <v>0.76769303072091011</v>
      </c>
      <c r="FA8" s="333">
        <v>0.52090658509002785</v>
      </c>
      <c r="FB8" s="333">
        <v>0.55479073378730537</v>
      </c>
      <c r="FC8" s="333">
        <v>0.66803886165918358</v>
      </c>
      <c r="FD8" s="333">
        <v>0.60594919102645473</v>
      </c>
      <c r="FE8" s="333">
        <v>0.62754201750269145</v>
      </c>
      <c r="FF8" s="333">
        <v>0.71024866474663595</v>
      </c>
      <c r="FG8" s="333">
        <v>0.71629865197032139</v>
      </c>
      <c r="FH8" s="333">
        <v>0.57627733365467837</v>
      </c>
      <c r="FI8" s="333">
        <v>0.563569610008396</v>
      </c>
      <c r="FJ8" s="333">
        <v>0.59132735791537949</v>
      </c>
      <c r="FK8" s="333">
        <v>0.55567895087958197</v>
      </c>
      <c r="FL8" s="333">
        <v>0.58938366081974225</v>
      </c>
      <c r="FM8" s="333">
        <v>0.61157249139330527</v>
      </c>
      <c r="FN8" s="333">
        <v>0.71413080452479871</v>
      </c>
      <c r="FO8" s="333">
        <v>0.60960458533618678</v>
      </c>
      <c r="FP8" s="333">
        <v>0.59217917567678502</v>
      </c>
      <c r="FQ8" s="333">
        <v>0.64227156664746521</v>
      </c>
      <c r="FR8" s="333">
        <v>0.75712542451512743</v>
      </c>
      <c r="FS8" s="333">
        <v>0.71247822629503954</v>
      </c>
      <c r="FT8" s="333">
        <v>0.71560080391364711</v>
      </c>
      <c r="FU8" s="333">
        <v>0.76015110751453485</v>
      </c>
      <c r="FV8" s="333">
        <v>0.85278835572838052</v>
      </c>
      <c r="FW8" s="333">
        <v>1.0855957089939183</v>
      </c>
      <c r="FX8" s="333">
        <v>0.81424878023493985</v>
      </c>
      <c r="FY8" s="333">
        <v>0.86100071731227401</v>
      </c>
      <c r="FZ8" s="333">
        <v>0.7935749317294285</v>
      </c>
      <c r="GA8" s="333">
        <v>0.69341945372397484</v>
      </c>
      <c r="GB8" s="333">
        <v>0.69704333771399363</v>
      </c>
      <c r="GC8" s="333">
        <v>0.8293666305759283</v>
      </c>
      <c r="GD8" s="333">
        <v>0.67780323419839306</v>
      </c>
      <c r="GE8" s="333">
        <v>0.71398047887920146</v>
      </c>
      <c r="GF8" s="333">
        <v>0.86827936492136626</v>
      </c>
      <c r="GG8" s="333">
        <v>0.83247042294883966</v>
      </c>
      <c r="GH8" s="333">
        <v>1.020804675555526</v>
      </c>
      <c r="GI8" s="333">
        <v>1.0823528373962563</v>
      </c>
      <c r="GJ8" s="333">
        <v>1.275086585849738</v>
      </c>
      <c r="GK8" s="333">
        <v>1.4346538453994979</v>
      </c>
      <c r="GL8" s="333">
        <v>1.2751031379923918</v>
      </c>
      <c r="GM8" s="333">
        <v>1.2875302843831729</v>
      </c>
      <c r="GN8" s="333">
        <v>1.4281431884580873</v>
      </c>
      <c r="GO8" s="333">
        <v>0.84534835847776646</v>
      </c>
      <c r="GP8" s="333">
        <v>0.70363279721211724</v>
      </c>
      <c r="GQ8" s="333">
        <v>0.76428172605049449</v>
      </c>
      <c r="GR8" s="333">
        <v>0.85229412342466249</v>
      </c>
      <c r="GS8" s="333">
        <v>1.1133375401133132</v>
      </c>
      <c r="GT8" s="333">
        <v>0.94276923461796203</v>
      </c>
      <c r="GU8" s="333">
        <v>0.8485332505268719</v>
      </c>
      <c r="GV8" s="333">
        <v>0.92471482505206037</v>
      </c>
      <c r="GW8" s="333">
        <v>1.12714594837048</v>
      </c>
      <c r="GX8" s="333">
        <v>1.0277008595020951</v>
      </c>
      <c r="GY8" s="333">
        <v>1.2370252657166099</v>
      </c>
      <c r="GZ8" s="333">
        <v>0.9684480259918572</v>
      </c>
      <c r="HA8" s="333">
        <v>0.86637024813987729</v>
      </c>
      <c r="HB8" s="333">
        <v>0.82017050546185821</v>
      </c>
      <c r="HC8" s="333">
        <v>0.80607106781871263</v>
      </c>
      <c r="HD8" s="333">
        <v>1.0199788838183819</v>
      </c>
      <c r="HE8" s="333">
        <v>1.1994453000147287</v>
      </c>
      <c r="HF8" s="333">
        <v>1.2335491283898317</v>
      </c>
      <c r="HG8" s="333">
        <v>1.2713879466631148</v>
      </c>
      <c r="HH8" s="333">
        <v>1.0106313106527554</v>
      </c>
      <c r="HI8" s="333">
        <v>1.0861651991803878</v>
      </c>
      <c r="HJ8" s="333">
        <v>1.0496187828711281</v>
      </c>
      <c r="HK8" s="333">
        <v>1.0765320624744428</v>
      </c>
      <c r="HL8" s="333">
        <v>0.97084170281948512</v>
      </c>
      <c r="HM8" s="333">
        <v>0.80385729417906748</v>
      </c>
      <c r="HN8" s="333">
        <v>1.1033569136043802</v>
      </c>
      <c r="HO8" s="333">
        <v>1.3574682600072423</v>
      </c>
      <c r="HP8" s="333">
        <v>1.3827589897030759</v>
      </c>
      <c r="HQ8" s="333">
        <v>1.3159338534840062</v>
      </c>
      <c r="HR8" s="333">
        <v>1.1341434851719929</v>
      </c>
      <c r="HS8" s="333">
        <v>1.2487967453851339</v>
      </c>
      <c r="HT8" s="333">
        <v>1.3482735272722992</v>
      </c>
      <c r="HU8" s="333">
        <v>1.212976895927586</v>
      </c>
      <c r="HV8" s="333">
        <v>1.3423006133738056</v>
      </c>
      <c r="HW8" s="333">
        <v>1.1435421136027348</v>
      </c>
      <c r="HX8" s="333">
        <v>1.3059883938328147</v>
      </c>
      <c r="HY8" s="333">
        <v>0.99240841674325875</v>
      </c>
      <c r="HZ8" s="333">
        <v>1.1311290984096922</v>
      </c>
      <c r="IA8" s="333">
        <v>0.97885813339563155</v>
      </c>
      <c r="IB8" s="333">
        <v>0.96297598505428095</v>
      </c>
      <c r="IC8" s="333">
        <v>1.1695523118233451</v>
      </c>
      <c r="ID8" s="333">
        <v>1.2589729201586959</v>
      </c>
      <c r="IE8" s="333">
        <v>1.2916614870874008</v>
      </c>
      <c r="IF8" s="333">
        <v>1.0676471702310295</v>
      </c>
      <c r="IG8" s="333">
        <v>0.82701537530445357</v>
      </c>
      <c r="IH8" s="333">
        <v>0.80175432634244481</v>
      </c>
      <c r="II8" s="333">
        <v>0.98328217733888146</v>
      </c>
      <c r="IJ8" s="333">
        <v>0.93247504008122239</v>
      </c>
      <c r="IK8" s="333">
        <v>0.71702961317630809</v>
      </c>
      <c r="IL8" s="333">
        <v>0.8079613402736513</v>
      </c>
      <c r="IM8" s="333">
        <v>0.73050687231685163</v>
      </c>
      <c r="IN8" s="333">
        <v>1.0922240285440996</v>
      </c>
      <c r="IO8" s="333">
        <v>1.2570863576492886</v>
      </c>
      <c r="IP8" s="333">
        <v>1.4777082248453508</v>
      </c>
      <c r="IQ8" s="333">
        <v>1.4126263860435522</v>
      </c>
      <c r="IR8" s="333">
        <v>1.2291566710406885</v>
      </c>
      <c r="IS8" s="333">
        <v>0.91415123209985782</v>
      </c>
      <c r="IT8" s="333">
        <v>0.79573315478934881</v>
      </c>
      <c r="IU8" s="333">
        <v>1.1413515648924251</v>
      </c>
      <c r="IV8" s="333">
        <v>1.2925720757606025</v>
      </c>
      <c r="IW8" s="333">
        <v>1.211090612227693</v>
      </c>
      <c r="IX8" s="333">
        <v>1.3035164915443085</v>
      </c>
      <c r="IY8" s="333">
        <v>1.1291816043396641</v>
      </c>
      <c r="IZ8" s="333">
        <v>0.88941375215393903</v>
      </c>
      <c r="JA8" s="333">
        <v>0.66331817714798613</v>
      </c>
      <c r="JB8" s="333">
        <v>0.63745725935604469</v>
      </c>
      <c r="JC8" s="333">
        <v>0.69615309442880013</v>
      </c>
      <c r="JD8" s="333">
        <v>0.82210313548512304</v>
      </c>
      <c r="JE8" s="333">
        <v>0.87464053740943393</v>
      </c>
      <c r="JF8" s="333">
        <v>0.77064938281069595</v>
      </c>
      <c r="JG8" s="333">
        <v>0.71316284477787606</v>
      </c>
      <c r="JH8" s="333">
        <v>0.75130717140470549</v>
      </c>
      <c r="JI8" s="333">
        <v>0.72895955099822141</v>
      </c>
      <c r="JJ8" s="333">
        <v>1.0348103630907253</v>
      </c>
      <c r="JK8" s="333">
        <v>0.76209625139761228</v>
      </c>
      <c r="JL8" s="333">
        <v>0.69924720169478061</v>
      </c>
      <c r="JM8" s="333">
        <v>0.66856482796315109</v>
      </c>
      <c r="JN8" s="333">
        <v>0.81511607527028873</v>
      </c>
      <c r="JO8" s="333">
        <v>0.62713653275174563</v>
      </c>
      <c r="JP8" s="333">
        <v>0.5789417466637059</v>
      </c>
      <c r="JQ8" s="333">
        <v>0.56361902642325834</v>
      </c>
      <c r="JR8" s="333">
        <v>0.75518891517682862</v>
      </c>
      <c r="JS8" s="333">
        <v>0.69214342781112681</v>
      </c>
      <c r="JT8" s="333">
        <v>0.6352523678699683</v>
      </c>
      <c r="JU8" s="333">
        <v>0.53618832670590377</v>
      </c>
      <c r="JV8" s="333">
        <v>0.53442850705535838</v>
      </c>
      <c r="JW8" s="333">
        <v>0.57260587804391394</v>
      </c>
      <c r="JX8" s="333">
        <v>0.64306096064657536</v>
      </c>
      <c r="JY8" s="333">
        <v>0.67844672268022854</v>
      </c>
      <c r="JZ8" s="333">
        <v>0.59303093301818832</v>
      </c>
      <c r="KA8" s="333">
        <v>0.64597351082217647</v>
      </c>
      <c r="KB8" s="333">
        <v>0.56304650514484578</v>
      </c>
      <c r="KC8" s="333">
        <v>0.61815544192818705</v>
      </c>
      <c r="KD8" s="333">
        <v>0.67801923563498379</v>
      </c>
      <c r="KE8" s="333">
        <v>0.58739788949813765</v>
      </c>
      <c r="KF8" s="333">
        <v>0.69773503169674844</v>
      </c>
      <c r="KG8" s="333">
        <v>0.72053283438512217</v>
      </c>
      <c r="KH8" s="333">
        <v>0.69393342276180248</v>
      </c>
      <c r="KI8" s="333">
        <v>0.52487630769416493</v>
      </c>
      <c r="KJ8" s="333">
        <v>0.50550939309169751</v>
      </c>
      <c r="KK8" s="333">
        <v>0.53377581763675919</v>
      </c>
      <c r="KL8" s="333">
        <v>0.54360944330504568</v>
      </c>
      <c r="KM8" s="333">
        <v>0.52923979661291143</v>
      </c>
      <c r="KN8" s="333">
        <v>0.53244835793225642</v>
      </c>
      <c r="KO8" s="333">
        <v>0.56176742661921319</v>
      </c>
      <c r="KP8" s="333">
        <v>0.50160387369107229</v>
      </c>
      <c r="KQ8" s="333">
        <v>0.5112157518602013</v>
      </c>
      <c r="KR8" s="333">
        <v>0.53485556389423006</v>
      </c>
      <c r="KS8" s="333">
        <v>0.5485699819958878</v>
      </c>
      <c r="KT8" s="333">
        <v>0.49895128234171038</v>
      </c>
      <c r="KU8" s="333">
        <v>0.52775091136514996</v>
      </c>
      <c r="KV8" s="333">
        <v>0.52091222525218517</v>
      </c>
      <c r="KW8" s="333">
        <v>0.53028460553242851</v>
      </c>
      <c r="KX8" s="333">
        <v>0.48858485795633311</v>
      </c>
      <c r="KY8" s="333">
        <v>0.48895549362255181</v>
      </c>
      <c r="KZ8" s="333">
        <v>0.49378761813293787</v>
      </c>
      <c r="LA8" s="333">
        <v>0.52300268793989191</v>
      </c>
      <c r="LB8" s="333">
        <v>0.49944203811931182</v>
      </c>
      <c r="LC8" s="333">
        <v>0.52116059962644778</v>
      </c>
      <c r="LD8" s="333">
        <v>0.52702197529637396</v>
      </c>
      <c r="LE8" s="333">
        <v>0.57282755780214079</v>
      </c>
      <c r="LF8" s="333">
        <v>0.57787357086403113</v>
      </c>
      <c r="LG8" s="333">
        <v>0.55139180151767486</v>
      </c>
      <c r="LH8" s="333">
        <v>0.53506561389956808</v>
      </c>
      <c r="LI8" s="333">
        <v>0.53079149249978108</v>
      </c>
      <c r="LJ8" s="333">
        <v>0.62010021519341874</v>
      </c>
      <c r="LK8" s="333">
        <v>0.54365230603313675</v>
      </c>
      <c r="LL8" s="333">
        <v>0.63848202613646399</v>
      </c>
      <c r="LM8" s="333">
        <v>0.63681702399573847</v>
      </c>
      <c r="LN8" s="333">
        <v>0.55322812428830481</v>
      </c>
      <c r="LO8" s="333">
        <v>0.60939277439286699</v>
      </c>
      <c r="LP8" s="333">
        <v>0.66964527805721485</v>
      </c>
      <c r="LQ8" s="333">
        <v>0.65633034233140852</v>
      </c>
      <c r="LR8" s="333">
        <v>0.61428588838483122</v>
      </c>
      <c r="LS8" s="333">
        <v>0.57818224412729147</v>
      </c>
      <c r="LT8" s="333">
        <v>0.58446060312981052</v>
      </c>
      <c r="LU8" s="333">
        <v>0.54287323893136485</v>
      </c>
      <c r="LV8" s="333">
        <v>0.63282410586558102</v>
      </c>
      <c r="LW8" s="333">
        <v>0.72703660059505859</v>
      </c>
      <c r="LX8" s="333">
        <v>0.78791898259955806</v>
      </c>
      <c r="LY8" s="333">
        <v>0.74891298196958367</v>
      </c>
      <c r="LZ8" s="333">
        <v>0.6088556882208539</v>
      </c>
      <c r="MA8" s="333">
        <v>0.54820240456560543</v>
      </c>
      <c r="MB8" s="333">
        <v>0.57114419256136051</v>
      </c>
      <c r="MC8" s="333">
        <v>0.62465241182586351</v>
      </c>
      <c r="MD8" s="333">
        <v>0.6480906625556101</v>
      </c>
      <c r="ME8" s="333">
        <v>0.65516098287320323</v>
      </c>
      <c r="MF8" s="333">
        <v>0.59842568782645233</v>
      </c>
      <c r="MG8" s="333">
        <v>0.56246852783876411</v>
      </c>
      <c r="MH8" s="333">
        <v>0.50162579338881819</v>
      </c>
      <c r="MI8" s="333">
        <v>0.59923171237654294</v>
      </c>
      <c r="MJ8" s="333">
        <v>0.63273401221088066</v>
      </c>
      <c r="MK8" s="333">
        <v>0.64354784095938478</v>
      </c>
      <c r="ML8" s="333">
        <v>0.61996343559065836</v>
      </c>
      <c r="MM8" s="333">
        <v>0.68311305125395771</v>
      </c>
      <c r="MN8" s="333">
        <v>0.66099126338280012</v>
      </c>
      <c r="MO8" s="333">
        <v>0.64548888137986626</v>
      </c>
      <c r="MP8" s="333">
        <v>0.67653279748841644</v>
      </c>
      <c r="MQ8" s="333">
        <v>0.67276857129341971</v>
      </c>
      <c r="MR8" s="333">
        <v>0.66375961796819349</v>
      </c>
      <c r="MS8" s="333">
        <v>0.6135538883949051</v>
      </c>
      <c r="MT8" s="333">
        <v>0.58742526363948222</v>
      </c>
      <c r="MU8" s="333">
        <v>0.54376858883951995</v>
      </c>
      <c r="MV8" s="333">
        <v>0.58650865447173506</v>
      </c>
      <c r="MW8" s="333">
        <v>0.63943437682952253</v>
      </c>
      <c r="MX8" s="333">
        <v>0.70869829981727717</v>
      </c>
      <c r="MY8" s="333">
        <v>0.66011424200951396</v>
      </c>
      <c r="MZ8" s="333">
        <v>0.54585298835699925</v>
      </c>
      <c r="NA8" s="333">
        <v>0.54185727927077099</v>
      </c>
      <c r="NB8" s="333">
        <v>0.62776298782984807</v>
      </c>
      <c r="NC8" s="333">
        <v>0.61369492241355117</v>
      </c>
      <c r="ND8" s="333">
        <v>0.71760983238612563</v>
      </c>
      <c r="NE8" s="333">
        <v>0.65896073416386325</v>
      </c>
      <c r="NF8" s="333">
        <v>0.66440256580865842</v>
      </c>
      <c r="NG8" s="333">
        <v>0.59542778887936432</v>
      </c>
      <c r="NH8" s="333">
        <v>0.5360563120650762</v>
      </c>
      <c r="NI8" s="333">
        <v>0.60491359718929771</v>
      </c>
      <c r="NJ8" s="333">
        <v>0.62639037131985364</v>
      </c>
    </row>
    <row r="9" spans="1:374" x14ac:dyDescent="0.25">
      <c r="A9" s="314">
        <v>43221</v>
      </c>
      <c r="B9" s="314">
        <v>43251</v>
      </c>
      <c r="D9" s="179" t="s">
        <v>31</v>
      </c>
      <c r="E9" s="342">
        <f t="shared" si="6"/>
        <v>394.50850858999183</v>
      </c>
      <c r="F9" s="339">
        <f t="shared" si="7"/>
        <v>218.00174784752193</v>
      </c>
      <c r="I9" s="327">
        <v>0.25</v>
      </c>
      <c r="J9" s="333">
        <v>0.92227382200062891</v>
      </c>
      <c r="K9" s="333">
        <v>0.9149944399677572</v>
      </c>
      <c r="L9" s="333">
        <v>0.89873021496837724</v>
      </c>
      <c r="M9" s="333">
        <v>0.77741991153710654</v>
      </c>
      <c r="N9" s="333">
        <v>0.85610551247441935</v>
      </c>
      <c r="O9" s="333">
        <v>0.92934655612355843</v>
      </c>
      <c r="P9" s="333">
        <v>0.91727914993187709</v>
      </c>
      <c r="Q9" s="333">
        <v>0.85640720456827835</v>
      </c>
      <c r="R9" s="333">
        <v>0.75224955109252123</v>
      </c>
      <c r="S9" s="333">
        <v>0.74769387008860366</v>
      </c>
      <c r="T9" s="333">
        <v>0.68115611875816529</v>
      </c>
      <c r="U9" s="333">
        <v>0.58602302244329829</v>
      </c>
      <c r="V9" s="333">
        <v>0.5202200137080516</v>
      </c>
      <c r="W9" s="333">
        <v>0.75086534575875929</v>
      </c>
      <c r="X9" s="333">
        <v>0.82728646775516101</v>
      </c>
      <c r="Y9" s="333">
        <v>0.75859588327570537</v>
      </c>
      <c r="Z9" s="333">
        <v>0.65990915660564242</v>
      </c>
      <c r="AA9" s="333">
        <v>0.7670211012731224</v>
      </c>
      <c r="AB9" s="333">
        <v>0.76144075019411295</v>
      </c>
      <c r="AC9" s="333">
        <v>0.67598625394661005</v>
      </c>
      <c r="AD9" s="333">
        <v>0.63115844832227663</v>
      </c>
      <c r="AE9" s="333">
        <v>0.64016260433029115</v>
      </c>
      <c r="AF9" s="333">
        <v>0.60568173136258263</v>
      </c>
      <c r="AG9" s="333">
        <v>0.6244841778095197</v>
      </c>
      <c r="AH9" s="333">
        <v>0.75320125725544051</v>
      </c>
      <c r="AI9" s="333">
        <v>0.71704655769714387</v>
      </c>
      <c r="AJ9" s="333">
        <v>0.65145745597128146</v>
      </c>
      <c r="AK9" s="333">
        <v>0.55078634558555628</v>
      </c>
      <c r="AL9" s="333">
        <v>0.64639329177184823</v>
      </c>
      <c r="AM9" s="333">
        <v>0.70616294219928755</v>
      </c>
      <c r="AN9" s="333">
        <v>0.73234430938268646</v>
      </c>
      <c r="AO9" s="333">
        <v>0.68620931883705372</v>
      </c>
      <c r="AP9" s="333">
        <v>0.64038332976386603</v>
      </c>
      <c r="AQ9" s="333">
        <v>0.7801265511119494</v>
      </c>
      <c r="AR9" s="333">
        <v>0.64636717368731245</v>
      </c>
      <c r="AS9" s="333">
        <v>0.60972825912897288</v>
      </c>
      <c r="AT9" s="333">
        <v>0.72022981775837669</v>
      </c>
      <c r="AU9" s="333">
        <v>0.71221925020275623</v>
      </c>
      <c r="AV9" s="333">
        <v>0.70713118336838166</v>
      </c>
      <c r="AW9" s="333">
        <v>0.73025867741830686</v>
      </c>
      <c r="AX9" s="333">
        <v>0.60337740146594665</v>
      </c>
      <c r="AY9" s="333">
        <v>0.51895046175530235</v>
      </c>
      <c r="AZ9" s="333">
        <v>0.54623480837851579</v>
      </c>
      <c r="BA9" s="333">
        <v>0.71639778548848687</v>
      </c>
      <c r="BB9" s="333">
        <v>0.67272213672229586</v>
      </c>
      <c r="BC9" s="333">
        <v>0.59496181989907471</v>
      </c>
      <c r="BD9" s="333">
        <v>0.54604056550024327</v>
      </c>
      <c r="BE9" s="333">
        <v>0.61043266536482177</v>
      </c>
      <c r="BF9" s="333">
        <v>0.59556381997811303</v>
      </c>
      <c r="BG9" s="333">
        <v>0.62155177447098398</v>
      </c>
      <c r="BH9" s="333">
        <v>0.56136699905451193</v>
      </c>
      <c r="BI9" s="333">
        <v>0.53368282040566872</v>
      </c>
      <c r="BJ9" s="333">
        <v>0.52829679341975677</v>
      </c>
      <c r="BK9" s="333">
        <v>0.6044706101194004</v>
      </c>
      <c r="BL9" s="333">
        <v>0.58360933987651797</v>
      </c>
      <c r="BM9" s="333">
        <v>0.55220454399657048</v>
      </c>
      <c r="BN9" s="333">
        <v>0.58831762758738437</v>
      </c>
      <c r="BO9" s="333">
        <v>0.63776456889111011</v>
      </c>
      <c r="BP9" s="333">
        <v>0.62152210452480572</v>
      </c>
      <c r="BQ9" s="333">
        <v>0.57277279841200146</v>
      </c>
      <c r="BR9" s="333">
        <v>0.5773909526478157</v>
      </c>
      <c r="BS9" s="333">
        <v>0.60469293425634763</v>
      </c>
      <c r="BT9" s="333">
        <v>0.57539405781821595</v>
      </c>
      <c r="BU9" s="333">
        <v>0.67623450591042544</v>
      </c>
      <c r="BV9" s="333">
        <v>0.67418588053269835</v>
      </c>
      <c r="BW9" s="333">
        <v>0.63218066394406758</v>
      </c>
      <c r="BX9" s="333">
        <v>0.63603592445343538</v>
      </c>
      <c r="BY9" s="333">
        <v>0.66900877430885874</v>
      </c>
      <c r="BZ9" s="333">
        <v>0.6211137800704295</v>
      </c>
      <c r="CA9" s="333">
        <v>0.59842412657791311</v>
      </c>
      <c r="CB9" s="333">
        <v>0.65039407614587808</v>
      </c>
      <c r="CC9" s="333">
        <v>0.65667652038732538</v>
      </c>
      <c r="CD9" s="333">
        <v>0.67197689060649612</v>
      </c>
      <c r="CE9" s="333">
        <v>0.68650785727817976</v>
      </c>
      <c r="CF9" s="333">
        <v>0.63142049136385814</v>
      </c>
      <c r="CG9" s="333">
        <v>0.66124506846485953</v>
      </c>
      <c r="CH9" s="333">
        <v>0.63016534655025569</v>
      </c>
      <c r="CI9" s="333">
        <v>0.69702079940659545</v>
      </c>
      <c r="CJ9" s="333">
        <v>0.68281901082064556</v>
      </c>
      <c r="CK9" s="333">
        <v>0.62770351604737717</v>
      </c>
      <c r="CL9" s="333">
        <v>0.65064522624370258</v>
      </c>
      <c r="CM9" s="333">
        <v>0.67333868757873494</v>
      </c>
      <c r="CN9" s="333">
        <v>0.63215299509117395</v>
      </c>
      <c r="CO9" s="333">
        <v>0.61176808157815454</v>
      </c>
      <c r="CP9" s="333">
        <v>0.65135905014779694</v>
      </c>
      <c r="CQ9" s="333">
        <v>0.66751740599901344</v>
      </c>
      <c r="CR9" s="333">
        <v>0.6166977718365293</v>
      </c>
      <c r="CS9" s="333">
        <v>0.55717818776374151</v>
      </c>
      <c r="CT9" s="333">
        <v>0.53333989339349486</v>
      </c>
      <c r="CU9" s="333">
        <v>0.53477990770631001</v>
      </c>
      <c r="CV9" s="333">
        <v>0.51500926772228206</v>
      </c>
      <c r="CW9" s="333">
        <v>0.58674776471503876</v>
      </c>
      <c r="CX9" s="333">
        <v>0.61470492175190927</v>
      </c>
      <c r="CY9" s="333">
        <v>0.59015556241296163</v>
      </c>
      <c r="CZ9" s="333">
        <v>0.645543376673681</v>
      </c>
      <c r="DA9" s="333">
        <v>0.61502149324507438</v>
      </c>
      <c r="DB9" s="333">
        <v>0.53724130045157292</v>
      </c>
      <c r="DC9" s="333">
        <v>0.59170794856860065</v>
      </c>
      <c r="DD9" s="333">
        <v>0.63266073340951345</v>
      </c>
      <c r="DE9" s="333">
        <v>0.60580063706117659</v>
      </c>
      <c r="DF9" s="333">
        <v>0.66349863907541462</v>
      </c>
      <c r="DG9" s="333">
        <v>0.58363364402297513</v>
      </c>
      <c r="DH9" s="333">
        <v>0.57946142959341873</v>
      </c>
      <c r="DI9" s="333">
        <v>0.49578580396522987</v>
      </c>
      <c r="DJ9" s="333">
        <v>0.52200867687668639</v>
      </c>
      <c r="DK9" s="333">
        <v>0.65592441886973996</v>
      </c>
      <c r="DL9" s="333">
        <v>0.58900292067669591</v>
      </c>
      <c r="DM9" s="333">
        <v>0.61886884049965396</v>
      </c>
      <c r="DN9" s="333">
        <v>0.58388101277722493</v>
      </c>
      <c r="DO9" s="333">
        <v>0.62719260359785567</v>
      </c>
      <c r="DP9" s="333">
        <v>0.59565755831064382</v>
      </c>
      <c r="DQ9" s="333">
        <v>0.55081145549466137</v>
      </c>
      <c r="DR9" s="333">
        <v>0.59547497461028709</v>
      </c>
      <c r="DS9" s="333">
        <v>0.56903808979380388</v>
      </c>
      <c r="DT9" s="333">
        <v>0.52765822412969876</v>
      </c>
      <c r="DU9" s="333">
        <v>0.52930121862595125</v>
      </c>
      <c r="DV9" s="333">
        <v>0.51635918986035423</v>
      </c>
      <c r="DW9" s="333">
        <v>0.51673620280642374</v>
      </c>
      <c r="DX9" s="333">
        <v>0.47721712608104033</v>
      </c>
      <c r="DY9" s="333">
        <v>0.55127257724973766</v>
      </c>
      <c r="DZ9" s="333">
        <v>0.56390252199960278</v>
      </c>
      <c r="EA9" s="333">
        <v>0.5062335371018708</v>
      </c>
      <c r="EB9" s="333">
        <v>0.5563753662538915</v>
      </c>
      <c r="EC9" s="333">
        <v>0.63353387995152344</v>
      </c>
      <c r="ED9" s="333">
        <v>0.56724554303109198</v>
      </c>
      <c r="EE9" s="333">
        <v>0.49479187699126681</v>
      </c>
      <c r="EF9" s="333">
        <v>0.51147896249407454</v>
      </c>
      <c r="EG9" s="333">
        <v>0.52625882571604399</v>
      </c>
      <c r="EH9" s="333">
        <v>0.55841056433057623</v>
      </c>
      <c r="EI9" s="333">
        <v>0.55416946378425525</v>
      </c>
      <c r="EJ9" s="333">
        <v>0.54238776977735936</v>
      </c>
      <c r="EK9" s="333">
        <v>0.50464423370005174</v>
      </c>
      <c r="EL9" s="333">
        <v>0.50417315743732216</v>
      </c>
      <c r="EM9" s="333">
        <v>0.5693506485098212</v>
      </c>
      <c r="EN9" s="333">
        <v>0.55236140968156078</v>
      </c>
      <c r="EO9" s="333">
        <v>0.60232828409039285</v>
      </c>
      <c r="EP9" s="333">
        <v>0.57255501540250109</v>
      </c>
      <c r="EQ9" s="333">
        <v>0.55296262967544429</v>
      </c>
      <c r="ER9" s="333">
        <v>0.53006394989753103</v>
      </c>
      <c r="ES9" s="333">
        <v>0.52663860653484562</v>
      </c>
      <c r="ET9" s="333">
        <v>0.62694295902392183</v>
      </c>
      <c r="EU9" s="333">
        <v>0.57355593808193861</v>
      </c>
      <c r="EV9" s="333">
        <v>0.57581212579931462</v>
      </c>
      <c r="EW9" s="333">
        <v>0.61141340037968506</v>
      </c>
      <c r="EX9" s="333">
        <v>0.60055454088050975</v>
      </c>
      <c r="EY9" s="333">
        <v>0.70672136962328269</v>
      </c>
      <c r="EZ9" s="333">
        <v>0.74053934858471915</v>
      </c>
      <c r="FA9" s="333">
        <v>0.53726997152921241</v>
      </c>
      <c r="FB9" s="333">
        <v>0.66989554803307272</v>
      </c>
      <c r="FC9" s="333">
        <v>0.69562126756583009</v>
      </c>
      <c r="FD9" s="333">
        <v>0.65688338105233157</v>
      </c>
      <c r="FE9" s="333">
        <v>0.68325076243296001</v>
      </c>
      <c r="FF9" s="333">
        <v>0.73790480059681296</v>
      </c>
      <c r="FG9" s="333">
        <v>0.69885111483646112</v>
      </c>
      <c r="FH9" s="333">
        <v>0.63543453565959129</v>
      </c>
      <c r="FI9" s="333">
        <v>0.63247853664225784</v>
      </c>
      <c r="FJ9" s="333">
        <v>0.63619244117102491</v>
      </c>
      <c r="FK9" s="333">
        <v>0.62229240217673731</v>
      </c>
      <c r="FL9" s="333">
        <v>0.640287806080171</v>
      </c>
      <c r="FM9" s="333">
        <v>0.65266749726277895</v>
      </c>
      <c r="FN9" s="333">
        <v>0.70232062547795993</v>
      </c>
      <c r="FO9" s="333">
        <v>0.63427728821987261</v>
      </c>
      <c r="FP9" s="333">
        <v>0.63650079454305619</v>
      </c>
      <c r="FQ9" s="333">
        <v>0.68023864868737238</v>
      </c>
      <c r="FR9" s="333">
        <v>0.7728752075286065</v>
      </c>
      <c r="FS9" s="333">
        <v>0.72460869131990613</v>
      </c>
      <c r="FT9" s="333">
        <v>0.73436368349965342</v>
      </c>
      <c r="FU9" s="333">
        <v>0.75346483666065334</v>
      </c>
      <c r="FV9" s="333">
        <v>0.87452983184048838</v>
      </c>
      <c r="FW9" s="333">
        <v>1.1351903013135247</v>
      </c>
      <c r="FX9" s="333">
        <v>0.83632460796849217</v>
      </c>
      <c r="FY9" s="333">
        <v>0.88271331853089186</v>
      </c>
      <c r="FZ9" s="333">
        <v>0.84327250790890818</v>
      </c>
      <c r="GA9" s="333">
        <v>0.69226579859872273</v>
      </c>
      <c r="GB9" s="333">
        <v>0.67820197647187397</v>
      </c>
      <c r="GC9" s="333">
        <v>0.79431427710380487</v>
      </c>
      <c r="GD9" s="333">
        <v>0.71837988612820924</v>
      </c>
      <c r="GE9" s="333">
        <v>0.75388761903505819</v>
      </c>
      <c r="GF9" s="333">
        <v>0.97009609058716761</v>
      </c>
      <c r="GG9" s="333">
        <v>0.83609066289376921</v>
      </c>
      <c r="GH9" s="333">
        <v>1.0039660853512984</v>
      </c>
      <c r="GI9" s="333">
        <v>1.1126517801166567</v>
      </c>
      <c r="GJ9" s="333">
        <v>1.2337818085849788</v>
      </c>
      <c r="GK9" s="333">
        <v>1.4597081965881786</v>
      </c>
      <c r="GL9" s="333">
        <v>1.2841672259745114</v>
      </c>
      <c r="GM9" s="333">
        <v>1.2651125306800723</v>
      </c>
      <c r="GN9" s="333">
        <v>1.4127352741220449</v>
      </c>
      <c r="GO9" s="333">
        <v>0.80478748894610252</v>
      </c>
      <c r="GP9" s="333">
        <v>0.67513627871194037</v>
      </c>
      <c r="GQ9" s="333">
        <v>0.78719776814077569</v>
      </c>
      <c r="GR9" s="333">
        <v>0.84363700982468026</v>
      </c>
      <c r="GS9" s="333">
        <v>1.1255742161712974</v>
      </c>
      <c r="GT9" s="333">
        <v>0.94444152997880826</v>
      </c>
      <c r="GU9" s="333">
        <v>0.82710061889668585</v>
      </c>
      <c r="GV9" s="333">
        <v>0.85504935565955387</v>
      </c>
      <c r="GW9" s="333">
        <v>1.0977063752560232</v>
      </c>
      <c r="GX9" s="333">
        <v>0.98401479684986248</v>
      </c>
      <c r="GY9" s="333">
        <v>1.2976856297832811</v>
      </c>
      <c r="GZ9" s="333">
        <v>0.98992725416609384</v>
      </c>
      <c r="HA9" s="333">
        <v>0.83652711514463496</v>
      </c>
      <c r="HB9" s="333">
        <v>0.81072401276116468</v>
      </c>
      <c r="HC9" s="333">
        <v>0.79288448866591099</v>
      </c>
      <c r="HD9" s="333">
        <v>0.96476201923253602</v>
      </c>
      <c r="HE9" s="333">
        <v>1.213843925509732</v>
      </c>
      <c r="HF9" s="333">
        <v>1.2107376325157899</v>
      </c>
      <c r="HG9" s="333">
        <v>1.2539608856793112</v>
      </c>
      <c r="HH9" s="333">
        <v>1.0777000329977131</v>
      </c>
      <c r="HI9" s="333">
        <v>1.1024172807362826</v>
      </c>
      <c r="HJ9" s="333">
        <v>1.0561422036440535</v>
      </c>
      <c r="HK9" s="333">
        <v>1.0217224874699478</v>
      </c>
      <c r="HL9" s="333">
        <v>0.9269797225206674</v>
      </c>
      <c r="HM9" s="333">
        <v>0.85856038599424156</v>
      </c>
      <c r="HN9" s="333">
        <v>1.1443038037320243</v>
      </c>
      <c r="HO9" s="333">
        <v>1.332578079859605</v>
      </c>
      <c r="HP9" s="333">
        <v>1.3799811354528675</v>
      </c>
      <c r="HQ9" s="333">
        <v>1.3542747013458225</v>
      </c>
      <c r="HR9" s="333">
        <v>1.0997868427843014</v>
      </c>
      <c r="HS9" s="333">
        <v>1.2125586357978551</v>
      </c>
      <c r="HT9" s="333">
        <v>1.3251636935561975</v>
      </c>
      <c r="HU9" s="333">
        <v>1.1838694504755247</v>
      </c>
      <c r="HV9" s="333">
        <v>1.3156236624968427</v>
      </c>
      <c r="HW9" s="333">
        <v>1.1314341278826323</v>
      </c>
      <c r="HX9" s="333">
        <v>1.2523013428512022</v>
      </c>
      <c r="HY9" s="333">
        <v>1.0106024996283773</v>
      </c>
      <c r="HZ9" s="333">
        <v>1.1352895600369177</v>
      </c>
      <c r="IA9" s="333">
        <v>0.99138401931126874</v>
      </c>
      <c r="IB9" s="333">
        <v>1.0090922429419662</v>
      </c>
      <c r="IC9" s="333">
        <v>1.1762541639512645</v>
      </c>
      <c r="ID9" s="333">
        <v>1.2468549934044373</v>
      </c>
      <c r="IE9" s="333">
        <v>1.2027300092080933</v>
      </c>
      <c r="IF9" s="333">
        <v>1.0104232298172708</v>
      </c>
      <c r="IG9" s="333">
        <v>0.8486261393025607</v>
      </c>
      <c r="IH9" s="333">
        <v>0.79091460754672505</v>
      </c>
      <c r="II9" s="333">
        <v>0.99181986454202919</v>
      </c>
      <c r="IJ9" s="333">
        <v>0.90574722360232518</v>
      </c>
      <c r="IK9" s="333">
        <v>0.72538436016334362</v>
      </c>
      <c r="IL9" s="333">
        <v>0.77670444038677267</v>
      </c>
      <c r="IM9" s="333">
        <v>0.74282677177185674</v>
      </c>
      <c r="IN9" s="333">
        <v>1.053011684612922</v>
      </c>
      <c r="IO9" s="333">
        <v>1.2152953349708462</v>
      </c>
      <c r="IP9" s="333">
        <v>1.4377057823181771</v>
      </c>
      <c r="IQ9" s="333">
        <v>1.4182870706841419</v>
      </c>
      <c r="IR9" s="333">
        <v>1.1978112315215284</v>
      </c>
      <c r="IS9" s="333">
        <v>0.86473839608371594</v>
      </c>
      <c r="IT9" s="333">
        <v>0.79406617651783429</v>
      </c>
      <c r="IU9" s="333">
        <v>1.1205539762234011</v>
      </c>
      <c r="IV9" s="333">
        <v>1.2692550119431578</v>
      </c>
      <c r="IW9" s="333">
        <v>1.2015313221664798</v>
      </c>
      <c r="IX9" s="333">
        <v>1.278637571769911</v>
      </c>
      <c r="IY9" s="333">
        <v>1.09822508417762</v>
      </c>
      <c r="IZ9" s="333">
        <v>0.92708143334924065</v>
      </c>
      <c r="JA9" s="333">
        <v>0.6561486251700408</v>
      </c>
      <c r="JB9" s="333">
        <v>0.67449697714677748</v>
      </c>
      <c r="JC9" s="333">
        <v>0.71604565944873555</v>
      </c>
      <c r="JD9" s="333">
        <v>0.88569936152493745</v>
      </c>
      <c r="JE9" s="333">
        <v>0.87712186217965371</v>
      </c>
      <c r="JF9" s="333">
        <v>0.8147290516391229</v>
      </c>
      <c r="JG9" s="333">
        <v>0.70448289746528836</v>
      </c>
      <c r="JH9" s="333">
        <v>0.75119961715294536</v>
      </c>
      <c r="JI9" s="333">
        <v>0.78400015824719094</v>
      </c>
      <c r="JJ9" s="333">
        <v>1.073756027585929</v>
      </c>
      <c r="JK9" s="333">
        <v>0.77717410991231395</v>
      </c>
      <c r="JL9" s="333">
        <v>0.74078153909275035</v>
      </c>
      <c r="JM9" s="333">
        <v>0.72240227287105696</v>
      </c>
      <c r="JN9" s="333">
        <v>0.82089891934872738</v>
      </c>
      <c r="JO9" s="333">
        <v>0.62311838888943505</v>
      </c>
      <c r="JP9" s="333">
        <v>0.62682932543503156</v>
      </c>
      <c r="JQ9" s="333">
        <v>0.61902954909677943</v>
      </c>
      <c r="JR9" s="333">
        <v>0.77763556453609928</v>
      </c>
      <c r="JS9" s="333">
        <v>0.72498048722036823</v>
      </c>
      <c r="JT9" s="333">
        <v>0.67452190737930429</v>
      </c>
      <c r="JU9" s="333">
        <v>0.55050194745693515</v>
      </c>
      <c r="JV9" s="333">
        <v>0.5236004161287573</v>
      </c>
      <c r="JW9" s="333">
        <v>0.60155965797274591</v>
      </c>
      <c r="JX9" s="333">
        <v>0.68038808891492575</v>
      </c>
      <c r="JY9" s="333">
        <v>0.7367555478552581</v>
      </c>
      <c r="JZ9" s="333">
        <v>0.6209979202066841</v>
      </c>
      <c r="KA9" s="333">
        <v>0.65342151337344812</v>
      </c>
      <c r="KB9" s="333">
        <v>0.55760932892981907</v>
      </c>
      <c r="KC9" s="333">
        <v>0.6245421180664672</v>
      </c>
      <c r="KD9" s="333">
        <v>0.66988309598848328</v>
      </c>
      <c r="KE9" s="333">
        <v>0.65203794817461092</v>
      </c>
      <c r="KF9" s="333">
        <v>0.7631504161402537</v>
      </c>
      <c r="KG9" s="333">
        <v>0.77675490319306073</v>
      </c>
      <c r="KH9" s="333">
        <v>0.70563521037932408</v>
      </c>
      <c r="KI9" s="333">
        <v>0.51498450717512678</v>
      </c>
      <c r="KJ9" s="333">
        <v>0.52831880788544883</v>
      </c>
      <c r="KK9" s="333">
        <v>0.5811935523432149</v>
      </c>
      <c r="KL9" s="333">
        <v>0.5744234680953112</v>
      </c>
      <c r="KM9" s="333">
        <v>0.59268959391289366</v>
      </c>
      <c r="KN9" s="333">
        <v>0.58943688260672833</v>
      </c>
      <c r="KO9" s="333">
        <v>0.60441973036127006</v>
      </c>
      <c r="KP9" s="333">
        <v>0.52610009687642467</v>
      </c>
      <c r="KQ9" s="333">
        <v>0.55295421590044269</v>
      </c>
      <c r="KR9" s="333">
        <v>0.62371562663815494</v>
      </c>
      <c r="KS9" s="333">
        <v>0.59059782611414069</v>
      </c>
      <c r="KT9" s="333">
        <v>0.56587036406104918</v>
      </c>
      <c r="KU9" s="333">
        <v>0.58375583230593364</v>
      </c>
      <c r="KV9" s="333">
        <v>0.58379442775856594</v>
      </c>
      <c r="KW9" s="333">
        <v>0.53935723339098396</v>
      </c>
      <c r="KX9" s="333">
        <v>0.50971740153554601</v>
      </c>
      <c r="KY9" s="333">
        <v>0.5459551048235195</v>
      </c>
      <c r="KZ9" s="333">
        <v>0.58346840004646139</v>
      </c>
      <c r="LA9" s="333">
        <v>0.57430256859043383</v>
      </c>
      <c r="LB9" s="333">
        <v>0.56439746658303203</v>
      </c>
      <c r="LC9" s="333">
        <v>0.57679343917433101</v>
      </c>
      <c r="LD9" s="333">
        <v>0.53884600404975558</v>
      </c>
      <c r="LE9" s="333">
        <v>0.59419058941885716</v>
      </c>
      <c r="LF9" s="333">
        <v>0.63001375210939214</v>
      </c>
      <c r="LG9" s="333">
        <v>0.60666905527184556</v>
      </c>
      <c r="LH9" s="333">
        <v>0.60161472283221606</v>
      </c>
      <c r="LI9" s="333">
        <v>0.61678137927662957</v>
      </c>
      <c r="LJ9" s="333">
        <v>0.65491409076080243</v>
      </c>
      <c r="LK9" s="333">
        <v>0.59342350139786193</v>
      </c>
      <c r="LL9" s="333">
        <v>0.65405063222631643</v>
      </c>
      <c r="LM9" s="333">
        <v>0.67231689398208805</v>
      </c>
      <c r="LN9" s="333">
        <v>0.62387568133373006</v>
      </c>
      <c r="LO9" s="333">
        <v>0.67990523720640395</v>
      </c>
      <c r="LP9" s="333">
        <v>0.75938952373315682</v>
      </c>
      <c r="LQ9" s="333">
        <v>0.72870164134146709</v>
      </c>
      <c r="LR9" s="333">
        <v>0.66652577201004515</v>
      </c>
      <c r="LS9" s="333">
        <v>0.6142193118897431</v>
      </c>
      <c r="LT9" s="333">
        <v>0.67284653280126105</v>
      </c>
      <c r="LU9" s="333">
        <v>0.64197312001714701</v>
      </c>
      <c r="LV9" s="333">
        <v>0.71536632995252492</v>
      </c>
      <c r="LW9" s="333">
        <v>0.77248376838663757</v>
      </c>
      <c r="LX9" s="333">
        <v>0.82559704389697119</v>
      </c>
      <c r="LY9" s="333">
        <v>0.79413897377160181</v>
      </c>
      <c r="LZ9" s="333">
        <v>0.57822011729967426</v>
      </c>
      <c r="MA9" s="333">
        <v>0.62520335816139683</v>
      </c>
      <c r="MB9" s="333">
        <v>0.6518761976078965</v>
      </c>
      <c r="MC9" s="333">
        <v>0.68943733051560308</v>
      </c>
      <c r="MD9" s="333">
        <v>0.70900274299745558</v>
      </c>
      <c r="ME9" s="333">
        <v>0.73227630514308739</v>
      </c>
      <c r="MF9" s="333">
        <v>0.60658420701274129</v>
      </c>
      <c r="MG9" s="333">
        <v>0.55354221574882378</v>
      </c>
      <c r="MH9" s="333">
        <v>0.53897687729519217</v>
      </c>
      <c r="MI9" s="333">
        <v>0.64888722723059455</v>
      </c>
      <c r="MJ9" s="333">
        <v>0.73114639847982899</v>
      </c>
      <c r="MK9" s="333">
        <v>0.70355181359968388</v>
      </c>
      <c r="ML9" s="333">
        <v>0.67311314949150092</v>
      </c>
      <c r="MM9" s="333">
        <v>0.72340098138620612</v>
      </c>
      <c r="MN9" s="333">
        <v>0.70714488782145046</v>
      </c>
      <c r="MO9" s="333">
        <v>0.69339935911439887</v>
      </c>
      <c r="MP9" s="333">
        <v>0.76085445461871026</v>
      </c>
      <c r="MQ9" s="333">
        <v>0.70024623328296021</v>
      </c>
      <c r="MR9" s="333">
        <v>0.71211960107721739</v>
      </c>
      <c r="MS9" s="333">
        <v>0.65888288223693547</v>
      </c>
      <c r="MT9" s="333">
        <v>0.59500691601199029</v>
      </c>
      <c r="MU9" s="333">
        <v>0.57721270140085912</v>
      </c>
      <c r="MV9" s="333">
        <v>0.63473219516425194</v>
      </c>
      <c r="MW9" s="333">
        <v>0.72957514071170226</v>
      </c>
      <c r="MX9" s="333">
        <v>0.75734243722448624</v>
      </c>
      <c r="MY9" s="333">
        <v>0.72717134266352901</v>
      </c>
      <c r="MZ9" s="333">
        <v>0.60622134315046972</v>
      </c>
      <c r="NA9" s="333">
        <v>0.55444531299787603</v>
      </c>
      <c r="NB9" s="333">
        <v>0.67616933060739892</v>
      </c>
      <c r="NC9" s="333">
        <v>0.64523379356991195</v>
      </c>
      <c r="ND9" s="333">
        <v>0.736630736447631</v>
      </c>
      <c r="NE9" s="333">
        <v>0.69228930312883241</v>
      </c>
      <c r="NF9" s="333">
        <v>0.68957272628942412</v>
      </c>
      <c r="NG9" s="333">
        <v>0.61924570429445458</v>
      </c>
      <c r="NH9" s="333">
        <v>0.5403180917003424</v>
      </c>
      <c r="NI9" s="333">
        <v>0.62868702069691773</v>
      </c>
      <c r="NJ9" s="333">
        <v>0.65589635164629612</v>
      </c>
    </row>
    <row r="10" spans="1:374" x14ac:dyDescent="0.25">
      <c r="A10" s="314">
        <v>43252</v>
      </c>
      <c r="B10" s="314">
        <v>43281</v>
      </c>
      <c r="D10" s="179" t="s">
        <v>83</v>
      </c>
      <c r="E10" s="342">
        <f t="shared" si="6"/>
        <v>578.60601295129334</v>
      </c>
      <c r="F10" s="339">
        <f t="shared" si="7"/>
        <v>266.9662286880166</v>
      </c>
      <c r="I10" s="327">
        <v>0.29166666666666702</v>
      </c>
      <c r="J10" s="333">
        <v>0.9112864958280612</v>
      </c>
      <c r="K10" s="333">
        <v>1.0053724683294272</v>
      </c>
      <c r="L10" s="333">
        <v>1.0253741755848227</v>
      </c>
      <c r="M10" s="333">
        <v>0.82777590055824257</v>
      </c>
      <c r="N10" s="333">
        <v>0.96299058895714962</v>
      </c>
      <c r="O10" s="333">
        <v>0.97217426816854746</v>
      </c>
      <c r="P10" s="333">
        <v>0.97180797364216531</v>
      </c>
      <c r="Q10" s="333">
        <v>0.92120054322059397</v>
      </c>
      <c r="R10" s="333">
        <v>0.84750624321179191</v>
      </c>
      <c r="S10" s="333">
        <v>0.82130257550723873</v>
      </c>
      <c r="T10" s="333">
        <v>0.72177074619314241</v>
      </c>
      <c r="U10" s="333">
        <v>0.66789214314499135</v>
      </c>
      <c r="V10" s="333">
        <v>0.57072517119387967</v>
      </c>
      <c r="W10" s="333">
        <v>0.86160687507786071</v>
      </c>
      <c r="X10" s="333">
        <v>0.88204019553509538</v>
      </c>
      <c r="Y10" s="333">
        <v>0.8709249235316554</v>
      </c>
      <c r="Z10" s="333">
        <v>0.73652628578747692</v>
      </c>
      <c r="AA10" s="333">
        <v>0.90729275074629945</v>
      </c>
      <c r="AB10" s="333">
        <v>0.88310496650670367</v>
      </c>
      <c r="AC10" s="333">
        <v>0.69871842864939826</v>
      </c>
      <c r="AD10" s="333">
        <v>0.68441274452096901</v>
      </c>
      <c r="AE10" s="333">
        <v>0.73669096067685591</v>
      </c>
      <c r="AF10" s="333">
        <v>0.70729478501999388</v>
      </c>
      <c r="AG10" s="333">
        <v>0.70739424925637584</v>
      </c>
      <c r="AH10" s="333">
        <v>0.83233742804758915</v>
      </c>
      <c r="AI10" s="333">
        <v>0.81741109681320312</v>
      </c>
      <c r="AJ10" s="333">
        <v>0.69590646829043523</v>
      </c>
      <c r="AK10" s="333">
        <v>0.59293126281752817</v>
      </c>
      <c r="AL10" s="333">
        <v>0.7422756612334076</v>
      </c>
      <c r="AM10" s="333">
        <v>0.79434963838675565</v>
      </c>
      <c r="AN10" s="333">
        <v>0.82595828233585689</v>
      </c>
      <c r="AO10" s="333">
        <v>0.79881474987073409</v>
      </c>
      <c r="AP10" s="333">
        <v>0.75972736958838416</v>
      </c>
      <c r="AQ10" s="333">
        <v>0.84880897434787816</v>
      </c>
      <c r="AR10" s="333">
        <v>0.69352659235667291</v>
      </c>
      <c r="AS10" s="333">
        <v>0.72282586195314857</v>
      </c>
      <c r="AT10" s="333">
        <v>0.80179107219774781</v>
      </c>
      <c r="AU10" s="333">
        <v>0.80366078739110602</v>
      </c>
      <c r="AV10" s="333">
        <v>0.81251241265434693</v>
      </c>
      <c r="AW10" s="333">
        <v>0.82069344058280236</v>
      </c>
      <c r="AX10" s="333">
        <v>0.65066111892464518</v>
      </c>
      <c r="AY10" s="333">
        <v>0.54704675080860876</v>
      </c>
      <c r="AZ10" s="333">
        <v>0.66978380089452194</v>
      </c>
      <c r="BA10" s="333">
        <v>0.80416396868581386</v>
      </c>
      <c r="BB10" s="333">
        <v>0.74212417487413473</v>
      </c>
      <c r="BC10" s="333">
        <v>0.66892204868151128</v>
      </c>
      <c r="BD10" s="333">
        <v>0.6411747305958444</v>
      </c>
      <c r="BE10" s="333">
        <v>0.64613494822616413</v>
      </c>
      <c r="BF10" s="333">
        <v>0.61419751652636279</v>
      </c>
      <c r="BG10" s="333">
        <v>0.66554464811993153</v>
      </c>
      <c r="BH10" s="333">
        <v>0.60008467700073798</v>
      </c>
      <c r="BI10" s="333">
        <v>0.59134550549939902</v>
      </c>
      <c r="BJ10" s="333">
        <v>0.58448820001015034</v>
      </c>
      <c r="BK10" s="333">
        <v>0.68203082766781631</v>
      </c>
      <c r="BL10" s="333">
        <v>0.62438111445460787</v>
      </c>
      <c r="BM10" s="333">
        <v>0.5905123904173587</v>
      </c>
      <c r="BN10" s="333">
        <v>0.69663305915994056</v>
      </c>
      <c r="BO10" s="333">
        <v>0.73967820699938858</v>
      </c>
      <c r="BP10" s="333">
        <v>0.70142003336021286</v>
      </c>
      <c r="BQ10" s="333">
        <v>0.67764693908306139</v>
      </c>
      <c r="BR10" s="333">
        <v>0.67879151825307182</v>
      </c>
      <c r="BS10" s="333">
        <v>0.66687726904125066</v>
      </c>
      <c r="BT10" s="333">
        <v>0.63444519925724019</v>
      </c>
      <c r="BU10" s="333">
        <v>0.76603437149604336</v>
      </c>
      <c r="BV10" s="333">
        <v>0.76787547149163293</v>
      </c>
      <c r="BW10" s="333">
        <v>0.73394204721675504</v>
      </c>
      <c r="BX10" s="333">
        <v>0.74102407170704188</v>
      </c>
      <c r="BY10" s="333">
        <v>0.77354578644954564</v>
      </c>
      <c r="BZ10" s="333">
        <v>0.66051615377233142</v>
      </c>
      <c r="CA10" s="333">
        <v>0.6390839609820379</v>
      </c>
      <c r="CB10" s="333">
        <v>0.74775535360205048</v>
      </c>
      <c r="CC10" s="333">
        <v>0.71865505152694453</v>
      </c>
      <c r="CD10" s="333">
        <v>0.76292462423755825</v>
      </c>
      <c r="CE10" s="333">
        <v>0.77398741874287602</v>
      </c>
      <c r="CF10" s="333">
        <v>0.71198222292157176</v>
      </c>
      <c r="CG10" s="333">
        <v>0.70581206937049912</v>
      </c>
      <c r="CH10" s="333">
        <v>0.69777387146101966</v>
      </c>
      <c r="CI10" s="333">
        <v>0.79330014004515015</v>
      </c>
      <c r="CJ10" s="333">
        <v>0.7784346922201334</v>
      </c>
      <c r="CK10" s="333">
        <v>0.70096938767918959</v>
      </c>
      <c r="CL10" s="333">
        <v>0.71308257949165477</v>
      </c>
      <c r="CM10" s="333">
        <v>0.73497710602535593</v>
      </c>
      <c r="CN10" s="333">
        <v>0.67597569154682435</v>
      </c>
      <c r="CO10" s="333">
        <v>0.64789244726166162</v>
      </c>
      <c r="CP10" s="333">
        <v>0.76146080425229401</v>
      </c>
      <c r="CQ10" s="333">
        <v>0.75294227476779219</v>
      </c>
      <c r="CR10" s="333">
        <v>0.73177968344206401</v>
      </c>
      <c r="CS10" s="333">
        <v>0.65837962845077069</v>
      </c>
      <c r="CT10" s="333">
        <v>0.61841979356503241</v>
      </c>
      <c r="CU10" s="333">
        <v>0.61271174398669892</v>
      </c>
      <c r="CV10" s="333">
        <v>0.54078755578155113</v>
      </c>
      <c r="CW10" s="333">
        <v>0.66144415497443865</v>
      </c>
      <c r="CX10" s="333">
        <v>0.68289870018537602</v>
      </c>
      <c r="CY10" s="333">
        <v>0.62512196619601301</v>
      </c>
      <c r="CZ10" s="333">
        <v>0.69555324523426842</v>
      </c>
      <c r="DA10" s="333">
        <v>0.66429343991142487</v>
      </c>
      <c r="DB10" s="333">
        <v>0.58801565440326642</v>
      </c>
      <c r="DC10" s="333">
        <v>0.63690983181698724</v>
      </c>
      <c r="DD10" s="333">
        <v>0.69260940277593042</v>
      </c>
      <c r="DE10" s="333">
        <v>0.68100167775713316</v>
      </c>
      <c r="DF10" s="333">
        <v>0.72639306744338872</v>
      </c>
      <c r="DG10" s="333">
        <v>0.68260479558976883</v>
      </c>
      <c r="DH10" s="333">
        <v>0.65983248010830819</v>
      </c>
      <c r="DI10" s="333">
        <v>0.5401489330706758</v>
      </c>
      <c r="DJ10" s="333">
        <v>0.56159006557035707</v>
      </c>
      <c r="DK10" s="333">
        <v>0.71915652720933199</v>
      </c>
      <c r="DL10" s="333">
        <v>0.6589206770909678</v>
      </c>
      <c r="DM10" s="333">
        <v>0.71095316543117049</v>
      </c>
      <c r="DN10" s="333">
        <v>0.65343661453881452</v>
      </c>
      <c r="DO10" s="333">
        <v>0.69659355881573792</v>
      </c>
      <c r="DP10" s="333">
        <v>0.64674591152872873</v>
      </c>
      <c r="DQ10" s="333">
        <v>0.59227555884086514</v>
      </c>
      <c r="DR10" s="333">
        <v>0.70285597246057285</v>
      </c>
      <c r="DS10" s="333">
        <v>0.65525016804729275</v>
      </c>
      <c r="DT10" s="333">
        <v>0.58369382658756319</v>
      </c>
      <c r="DU10" s="333">
        <v>0.61481904741288018</v>
      </c>
      <c r="DV10" s="333">
        <v>0.58684279102495363</v>
      </c>
      <c r="DW10" s="333">
        <v>0.558118204192662</v>
      </c>
      <c r="DX10" s="333">
        <v>0.51487369298106389</v>
      </c>
      <c r="DY10" s="333">
        <v>0.64683205650204501</v>
      </c>
      <c r="DZ10" s="333">
        <v>0.6659705960159843</v>
      </c>
      <c r="EA10" s="333">
        <v>0.58455336732527141</v>
      </c>
      <c r="EB10" s="333">
        <v>0.62934384240964159</v>
      </c>
      <c r="EC10" s="333">
        <v>0.68713266940612172</v>
      </c>
      <c r="ED10" s="333">
        <v>0.58818995510929917</v>
      </c>
      <c r="EE10" s="333">
        <v>0.51943303817201314</v>
      </c>
      <c r="EF10" s="333">
        <v>0.61521716441170005</v>
      </c>
      <c r="EG10" s="333">
        <v>0.62484785375672802</v>
      </c>
      <c r="EH10" s="333">
        <v>0.63471871444150574</v>
      </c>
      <c r="EI10" s="333">
        <v>0.64086234383296115</v>
      </c>
      <c r="EJ10" s="333">
        <v>0.57960225431488599</v>
      </c>
      <c r="EK10" s="333">
        <v>0.5571432275640158</v>
      </c>
      <c r="EL10" s="333">
        <v>0.55831684451197061</v>
      </c>
      <c r="EM10" s="333">
        <v>0.65808114134986651</v>
      </c>
      <c r="EN10" s="333">
        <v>0.63493368229848468</v>
      </c>
      <c r="EO10" s="333">
        <v>0.69087840448262583</v>
      </c>
      <c r="EP10" s="333">
        <v>0.64688032578376686</v>
      </c>
      <c r="EQ10" s="333">
        <v>0.62105447268135361</v>
      </c>
      <c r="ER10" s="333">
        <v>0.56823678700957247</v>
      </c>
      <c r="ES10" s="333">
        <v>0.55242019710868961</v>
      </c>
      <c r="ET10" s="333">
        <v>0.70769080677626139</v>
      </c>
      <c r="EU10" s="333">
        <v>0.64310434222440382</v>
      </c>
      <c r="EV10" s="333">
        <v>0.66649921928565037</v>
      </c>
      <c r="EW10" s="333">
        <v>0.66255800655459651</v>
      </c>
      <c r="EX10" s="333">
        <v>0.65455549337769103</v>
      </c>
      <c r="EY10" s="333">
        <v>0.71848104781176536</v>
      </c>
      <c r="EZ10" s="333">
        <v>0.73489068151375359</v>
      </c>
      <c r="FA10" s="333">
        <v>0.57571074858148474</v>
      </c>
      <c r="FB10" s="333">
        <v>0.75885526287008354</v>
      </c>
      <c r="FC10" s="333">
        <v>0.77526978456493945</v>
      </c>
      <c r="FD10" s="333">
        <v>0.74592819025629953</v>
      </c>
      <c r="FE10" s="333">
        <v>0.77739584600256872</v>
      </c>
      <c r="FF10" s="333">
        <v>0.80252635329885091</v>
      </c>
      <c r="FG10" s="333">
        <v>0.70049650980288591</v>
      </c>
      <c r="FH10" s="333">
        <v>0.73930318936052342</v>
      </c>
      <c r="FI10" s="333">
        <v>0.69882785809216885</v>
      </c>
      <c r="FJ10" s="333">
        <v>0.72168920899182432</v>
      </c>
      <c r="FK10" s="333">
        <v>0.71678185478080603</v>
      </c>
      <c r="FL10" s="333">
        <v>0.71084285118330859</v>
      </c>
      <c r="FM10" s="333">
        <v>0.67969640924469976</v>
      </c>
      <c r="FN10" s="333">
        <v>0.70922902208599714</v>
      </c>
      <c r="FO10" s="333">
        <v>0.71338035352392892</v>
      </c>
      <c r="FP10" s="333">
        <v>0.72411158381561169</v>
      </c>
      <c r="FQ10" s="333">
        <v>0.75120213676107384</v>
      </c>
      <c r="FR10" s="333">
        <v>0.84918274491291224</v>
      </c>
      <c r="FS10" s="333">
        <v>0.77305204865843913</v>
      </c>
      <c r="FT10" s="333">
        <v>0.74192360492583198</v>
      </c>
      <c r="FU10" s="333">
        <v>0.79986862986202312</v>
      </c>
      <c r="FV10" s="333">
        <v>0.93762642482719538</v>
      </c>
      <c r="FW10" s="333">
        <v>1.2020092823065636</v>
      </c>
      <c r="FX10" s="333">
        <v>0.8870056841224977</v>
      </c>
      <c r="FY10" s="333">
        <v>0.92431201536095531</v>
      </c>
      <c r="FZ10" s="333">
        <v>0.87879314995182922</v>
      </c>
      <c r="GA10" s="333">
        <v>0.70211978439192602</v>
      </c>
      <c r="GB10" s="333">
        <v>0.70843891462030195</v>
      </c>
      <c r="GC10" s="333">
        <v>0.84327943600589395</v>
      </c>
      <c r="GD10" s="333">
        <v>0.76943840657756524</v>
      </c>
      <c r="GE10" s="333">
        <v>0.78992696319874378</v>
      </c>
      <c r="GF10" s="333">
        <v>0.92230527169396614</v>
      </c>
      <c r="GG10" s="333">
        <v>0.89671986617294153</v>
      </c>
      <c r="GH10" s="333">
        <v>1.0339912341068684</v>
      </c>
      <c r="GI10" s="333">
        <v>1.1317541259965482</v>
      </c>
      <c r="GJ10" s="333">
        <v>1.2496388570132351</v>
      </c>
      <c r="GK10" s="333">
        <v>1.4906679796022244</v>
      </c>
      <c r="GL10" s="333">
        <v>1.3010658046085486</v>
      </c>
      <c r="GM10" s="333">
        <v>1.3764623938662646</v>
      </c>
      <c r="GN10" s="333">
        <v>1.4480320358515837</v>
      </c>
      <c r="GO10" s="333">
        <v>0.8343172658871526</v>
      </c>
      <c r="GP10" s="333">
        <v>0.70766929042656745</v>
      </c>
      <c r="GQ10" s="333">
        <v>0.81789835290165591</v>
      </c>
      <c r="GR10" s="333">
        <v>0.91253981438867648</v>
      </c>
      <c r="GS10" s="333">
        <v>1.1652914975946556</v>
      </c>
      <c r="GT10" s="333">
        <v>0.98082501023613156</v>
      </c>
      <c r="GU10" s="333">
        <v>0.91095567149689161</v>
      </c>
      <c r="GV10" s="333">
        <v>0.8947951521415991</v>
      </c>
      <c r="GW10" s="333">
        <v>1.0519319852798732</v>
      </c>
      <c r="GX10" s="333">
        <v>1.0195034032829955</v>
      </c>
      <c r="GY10" s="333">
        <v>1.3268735726246086</v>
      </c>
      <c r="GZ10" s="333">
        <v>1.0306314672181665</v>
      </c>
      <c r="HA10" s="333">
        <v>0.89578019074600623</v>
      </c>
      <c r="HB10" s="333">
        <v>0.86652209955437653</v>
      </c>
      <c r="HC10" s="333">
        <v>0.83440073287276006</v>
      </c>
      <c r="HD10" s="333">
        <v>0.94543836433676354</v>
      </c>
      <c r="HE10" s="333">
        <v>1.2233803585296483</v>
      </c>
      <c r="HF10" s="333">
        <v>1.244805934165701</v>
      </c>
      <c r="HG10" s="333">
        <v>1.2996648522005962</v>
      </c>
      <c r="HH10" s="333">
        <v>1.087772804693486</v>
      </c>
      <c r="HI10" s="333">
        <v>1.1515284512719228</v>
      </c>
      <c r="HJ10" s="333">
        <v>1.063462787631636</v>
      </c>
      <c r="HK10" s="333">
        <v>1.0225827388046085</v>
      </c>
      <c r="HL10" s="333">
        <v>0.93934353586559738</v>
      </c>
      <c r="HM10" s="333">
        <v>0.89726611275176194</v>
      </c>
      <c r="HN10" s="333">
        <v>1.2102611761787339</v>
      </c>
      <c r="HO10" s="333">
        <v>1.3216565932479905</v>
      </c>
      <c r="HP10" s="333">
        <v>1.3713164388215304</v>
      </c>
      <c r="HQ10" s="333">
        <v>1.3369928590590239</v>
      </c>
      <c r="HR10" s="333">
        <v>1.0533971070131158</v>
      </c>
      <c r="HS10" s="333">
        <v>1.2700984380689928</v>
      </c>
      <c r="HT10" s="333">
        <v>1.3572967180937214</v>
      </c>
      <c r="HU10" s="333">
        <v>1.192273545373715</v>
      </c>
      <c r="HV10" s="333">
        <v>1.2926450755236176</v>
      </c>
      <c r="HW10" s="333">
        <v>1.1273480860504925</v>
      </c>
      <c r="HX10" s="333">
        <v>1.2033367858192752</v>
      </c>
      <c r="HY10" s="333">
        <v>0.99047045729705274</v>
      </c>
      <c r="HZ10" s="333">
        <v>1.1154024242338589</v>
      </c>
      <c r="IA10" s="333">
        <v>0.96418440435080199</v>
      </c>
      <c r="IB10" s="333">
        <v>0.99637142032994863</v>
      </c>
      <c r="IC10" s="333">
        <v>1.1587857908058514</v>
      </c>
      <c r="ID10" s="333">
        <v>1.2200178111665747</v>
      </c>
      <c r="IE10" s="333">
        <v>1.1932033900398809</v>
      </c>
      <c r="IF10" s="333">
        <v>0.97589569945824339</v>
      </c>
      <c r="IG10" s="333">
        <v>0.9042738016821481</v>
      </c>
      <c r="IH10" s="333">
        <v>0.82434647181823062</v>
      </c>
      <c r="II10" s="333">
        <v>1.0395512709700883</v>
      </c>
      <c r="IJ10" s="333">
        <v>0.92921118050375673</v>
      </c>
      <c r="IK10" s="333">
        <v>0.75684959730959223</v>
      </c>
      <c r="IL10" s="333">
        <v>0.81634187670150082</v>
      </c>
      <c r="IM10" s="333">
        <v>0.77035406111262184</v>
      </c>
      <c r="IN10" s="333">
        <v>1.0883126224646007</v>
      </c>
      <c r="IO10" s="333">
        <v>1.2865996045112111</v>
      </c>
      <c r="IP10" s="333">
        <v>1.40875135985481</v>
      </c>
      <c r="IQ10" s="333">
        <v>1.3867114634926132</v>
      </c>
      <c r="IR10" s="333">
        <v>1.1489525177222497</v>
      </c>
      <c r="IS10" s="333">
        <v>0.8683861701933242</v>
      </c>
      <c r="IT10" s="333">
        <v>0.77980099305744854</v>
      </c>
      <c r="IU10" s="333">
        <v>1.0899435407903357</v>
      </c>
      <c r="IV10" s="333">
        <v>1.3070175252876202</v>
      </c>
      <c r="IW10" s="333">
        <v>1.2627778062257988</v>
      </c>
      <c r="IX10" s="333">
        <v>1.3923793495231378</v>
      </c>
      <c r="IY10" s="333">
        <v>1.1525669229734072</v>
      </c>
      <c r="IZ10" s="333">
        <v>0.94753224236973621</v>
      </c>
      <c r="JA10" s="333">
        <v>0.67897151131290723</v>
      </c>
      <c r="JB10" s="333">
        <v>0.74242070086574574</v>
      </c>
      <c r="JC10" s="333">
        <v>0.78073778561658358</v>
      </c>
      <c r="JD10" s="333">
        <v>1.0414466166390002</v>
      </c>
      <c r="JE10" s="333">
        <v>0.95029704673071635</v>
      </c>
      <c r="JF10" s="333">
        <v>0.89818901091964376</v>
      </c>
      <c r="JG10" s="333">
        <v>0.75857873668912534</v>
      </c>
      <c r="JH10" s="333">
        <v>0.77838251050620555</v>
      </c>
      <c r="JI10" s="333">
        <v>0.84242176354048059</v>
      </c>
      <c r="JJ10" s="333">
        <v>1.1366501179775046</v>
      </c>
      <c r="JK10" s="333">
        <v>0.82633366068146774</v>
      </c>
      <c r="JL10" s="333">
        <v>0.79446322830046501</v>
      </c>
      <c r="JM10" s="333">
        <v>0.76880042757208944</v>
      </c>
      <c r="JN10" s="333">
        <v>0.83567914272034505</v>
      </c>
      <c r="JO10" s="333">
        <v>0.63788036136812976</v>
      </c>
      <c r="JP10" s="333">
        <v>0.71084461770814578</v>
      </c>
      <c r="JQ10" s="333">
        <v>0.69120595115346173</v>
      </c>
      <c r="JR10" s="333">
        <v>0.86694150877477572</v>
      </c>
      <c r="JS10" s="333">
        <v>0.77657881514433691</v>
      </c>
      <c r="JT10" s="333">
        <v>0.76351073419831095</v>
      </c>
      <c r="JU10" s="333">
        <v>0.60574018435209775</v>
      </c>
      <c r="JV10" s="333">
        <v>0.55704340841555877</v>
      </c>
      <c r="JW10" s="333">
        <v>0.71995144724164617</v>
      </c>
      <c r="JX10" s="333">
        <v>0.76455380158673014</v>
      </c>
      <c r="JY10" s="333">
        <v>0.82560595910525547</v>
      </c>
      <c r="JZ10" s="333">
        <v>0.68701377736014879</v>
      </c>
      <c r="KA10" s="333">
        <v>0.72280004864842906</v>
      </c>
      <c r="KB10" s="333">
        <v>0.61060413156521121</v>
      </c>
      <c r="KC10" s="333">
        <v>0.66873212837901652</v>
      </c>
      <c r="KD10" s="333">
        <v>0.68886753215460905</v>
      </c>
      <c r="KE10" s="333">
        <v>0.74186883055211783</v>
      </c>
      <c r="KF10" s="333">
        <v>0.75956149411488105</v>
      </c>
      <c r="KG10" s="333">
        <v>0.87903229820022355</v>
      </c>
      <c r="KH10" s="333">
        <v>0.75300978691683962</v>
      </c>
      <c r="KI10" s="333">
        <v>0.59937255141270662</v>
      </c>
      <c r="KJ10" s="333">
        <v>0.54473621241107995</v>
      </c>
      <c r="KK10" s="333">
        <v>0.67795230963530106</v>
      </c>
      <c r="KL10" s="333">
        <v>0.69455359433976349</v>
      </c>
      <c r="KM10" s="333">
        <v>0.72127327781354533</v>
      </c>
      <c r="KN10" s="333">
        <v>0.7282293255240776</v>
      </c>
      <c r="KO10" s="333">
        <v>0.72933776423496022</v>
      </c>
      <c r="KP10" s="333">
        <v>0.58592483091445147</v>
      </c>
      <c r="KQ10" s="333">
        <v>0.57689990010566849</v>
      </c>
      <c r="KR10" s="333">
        <v>0.73449573209115571</v>
      </c>
      <c r="KS10" s="333">
        <v>0.66644434788434515</v>
      </c>
      <c r="KT10" s="333">
        <v>0.69898327116467285</v>
      </c>
      <c r="KU10" s="333">
        <v>0.68155322048965183</v>
      </c>
      <c r="KV10" s="333">
        <v>0.71099266052597132</v>
      </c>
      <c r="KW10" s="333">
        <v>0.57982712160230088</v>
      </c>
      <c r="KX10" s="333">
        <v>0.55550183838049394</v>
      </c>
      <c r="KY10" s="333">
        <v>0.66211151619748054</v>
      </c>
      <c r="KZ10" s="333">
        <v>0.6853492948798815</v>
      </c>
      <c r="LA10" s="333">
        <v>0.68186277273711393</v>
      </c>
      <c r="LB10" s="333">
        <v>0.66317253131021237</v>
      </c>
      <c r="LC10" s="333">
        <v>0.66953152059227916</v>
      </c>
      <c r="LD10" s="333">
        <v>0.59860153980114406</v>
      </c>
      <c r="LE10" s="333">
        <v>0.67803208279933325</v>
      </c>
      <c r="LF10" s="333">
        <v>0.72879969865117311</v>
      </c>
      <c r="LG10" s="333">
        <v>0.65686476949173056</v>
      </c>
      <c r="LH10" s="333">
        <v>0.72640623304444496</v>
      </c>
      <c r="LI10" s="333">
        <v>0.73979600210261187</v>
      </c>
      <c r="LJ10" s="333">
        <v>0.75404012456734915</v>
      </c>
      <c r="LK10" s="333">
        <v>0.63029754191714626</v>
      </c>
      <c r="LL10" s="333">
        <v>0.68736026678889406</v>
      </c>
      <c r="LM10" s="333">
        <v>0.76748407204440572</v>
      </c>
      <c r="LN10" s="333">
        <v>0.75876622380014269</v>
      </c>
      <c r="LO10" s="333">
        <v>0.82046306278428893</v>
      </c>
      <c r="LP10" s="333">
        <v>0.84836504182549244</v>
      </c>
      <c r="LQ10" s="333">
        <v>0.81120463522913733</v>
      </c>
      <c r="LR10" s="333">
        <v>0.74638920678978116</v>
      </c>
      <c r="LS10" s="333">
        <v>0.68541022934721296</v>
      </c>
      <c r="LT10" s="333">
        <v>0.79327609950527334</v>
      </c>
      <c r="LU10" s="333">
        <v>0.72754134576358187</v>
      </c>
      <c r="LV10" s="333">
        <v>0.81277075066620252</v>
      </c>
      <c r="LW10" s="333">
        <v>0.84709567020430543</v>
      </c>
      <c r="LX10" s="333">
        <v>0.88257782635014437</v>
      </c>
      <c r="LY10" s="333">
        <v>0.82317557340907554</v>
      </c>
      <c r="LZ10" s="333">
        <v>0.63781549609281141</v>
      </c>
      <c r="MA10" s="333">
        <v>0.76239961141447277</v>
      </c>
      <c r="MB10" s="333">
        <v>0.77660610664827645</v>
      </c>
      <c r="MC10" s="333">
        <v>0.84030610828257979</v>
      </c>
      <c r="MD10" s="333">
        <v>0.82456337982040417</v>
      </c>
      <c r="ME10" s="333">
        <v>0.86990091739572128</v>
      </c>
      <c r="MF10" s="333">
        <v>0.67706095701031188</v>
      </c>
      <c r="MG10" s="333">
        <v>0.5766604361152996</v>
      </c>
      <c r="MH10" s="333">
        <v>0.64857529191938068</v>
      </c>
      <c r="MI10" s="333">
        <v>0.75297564765225189</v>
      </c>
      <c r="MJ10" s="333">
        <v>0.80909261712982783</v>
      </c>
      <c r="MK10" s="333">
        <v>0.79142758886007603</v>
      </c>
      <c r="ML10" s="333">
        <v>0.74251093734775742</v>
      </c>
      <c r="MM10" s="333">
        <v>0.74054722053357569</v>
      </c>
      <c r="MN10" s="333">
        <v>0.73096018623152237</v>
      </c>
      <c r="MO10" s="333">
        <v>0.84082848796033693</v>
      </c>
      <c r="MP10" s="333">
        <v>0.84877369228268562</v>
      </c>
      <c r="MQ10" s="333">
        <v>0.81441183886023938</v>
      </c>
      <c r="MR10" s="333">
        <v>0.78750567108541203</v>
      </c>
      <c r="MS10" s="333">
        <v>0.75743658061574914</v>
      </c>
      <c r="MT10" s="333">
        <v>0.59890772432416783</v>
      </c>
      <c r="MU10" s="333">
        <v>0.62314654218126475</v>
      </c>
      <c r="MV10" s="333">
        <v>0.76712464367285826</v>
      </c>
      <c r="MW10" s="333">
        <v>0.82112662956412064</v>
      </c>
      <c r="MX10" s="333">
        <v>0.86728141331754516</v>
      </c>
      <c r="MY10" s="333">
        <v>0.79741986984451285</v>
      </c>
      <c r="MZ10" s="333">
        <v>0.66253828900967715</v>
      </c>
      <c r="NA10" s="333">
        <v>0.62353032385664309</v>
      </c>
      <c r="NB10" s="333">
        <v>0.71435678503103739</v>
      </c>
      <c r="NC10" s="333">
        <v>0.71370508708370306</v>
      </c>
      <c r="ND10" s="333">
        <v>0.75031456899714477</v>
      </c>
      <c r="NE10" s="333">
        <v>0.73420494553717619</v>
      </c>
      <c r="NF10" s="333">
        <v>0.75572100174991508</v>
      </c>
      <c r="NG10" s="333">
        <v>0.67052271156947107</v>
      </c>
      <c r="NH10" s="333">
        <v>0.58247564874646951</v>
      </c>
      <c r="NI10" s="333">
        <v>0.64640923284823604</v>
      </c>
      <c r="NJ10" s="333">
        <v>0.69965331473905157</v>
      </c>
    </row>
    <row r="11" spans="1:374" x14ac:dyDescent="0.25">
      <c r="A11" s="314">
        <v>43282</v>
      </c>
      <c r="B11" s="314">
        <v>43312</v>
      </c>
      <c r="D11" s="179" t="s">
        <v>99</v>
      </c>
      <c r="E11" s="342">
        <f t="shared" si="6"/>
        <v>846.38525073283745</v>
      </c>
      <c r="F11" s="339">
        <f t="shared" si="7"/>
        <v>406.63636801874463</v>
      </c>
      <c r="I11" s="327">
        <v>0.33333333333333298</v>
      </c>
      <c r="J11" s="333">
        <v>0.99662760678044837</v>
      </c>
      <c r="K11" s="333">
        <v>1.0438663347034254</v>
      </c>
      <c r="L11" s="333">
        <v>1.0883724261697132</v>
      </c>
      <c r="M11" s="333">
        <v>0.8950574334448399</v>
      </c>
      <c r="N11" s="333">
        <v>0.99554604604631425</v>
      </c>
      <c r="O11" s="333">
        <v>1.0440665755076926</v>
      </c>
      <c r="P11" s="333">
        <v>1.0347754085907361</v>
      </c>
      <c r="Q11" s="333">
        <v>1.0000383076667434</v>
      </c>
      <c r="R11" s="333">
        <v>0.88227956404640795</v>
      </c>
      <c r="S11" s="333">
        <v>0.91124855806847738</v>
      </c>
      <c r="T11" s="333">
        <v>0.79649846590577911</v>
      </c>
      <c r="U11" s="333">
        <v>0.76579918134495595</v>
      </c>
      <c r="V11" s="333">
        <v>0.67873706212455354</v>
      </c>
      <c r="W11" s="333">
        <v>0.91476808407382126</v>
      </c>
      <c r="X11" s="333">
        <v>0.93518386020974176</v>
      </c>
      <c r="Y11" s="333">
        <v>0.88765076146836153</v>
      </c>
      <c r="Z11" s="333">
        <v>0.80244058600945045</v>
      </c>
      <c r="AA11" s="333">
        <v>0.9603417414956571</v>
      </c>
      <c r="AB11" s="333">
        <v>0.92903863625580452</v>
      </c>
      <c r="AC11" s="333">
        <v>0.74779669384010872</v>
      </c>
      <c r="AD11" s="333">
        <v>0.71488430915316448</v>
      </c>
      <c r="AE11" s="333">
        <v>0.76549360813742129</v>
      </c>
      <c r="AF11" s="333">
        <v>0.75026274522026093</v>
      </c>
      <c r="AG11" s="333">
        <v>0.79251388405431478</v>
      </c>
      <c r="AH11" s="333">
        <v>0.87732828314095312</v>
      </c>
      <c r="AI11" s="333">
        <v>0.90741075014729977</v>
      </c>
      <c r="AJ11" s="333">
        <v>0.73207864602447725</v>
      </c>
      <c r="AK11" s="333">
        <v>0.66083432233535955</v>
      </c>
      <c r="AL11" s="333">
        <v>0.79393293197777359</v>
      </c>
      <c r="AM11" s="333">
        <v>0.83819251022983221</v>
      </c>
      <c r="AN11" s="333">
        <v>0.90709121472636256</v>
      </c>
      <c r="AO11" s="333">
        <v>0.84695603142605425</v>
      </c>
      <c r="AP11" s="333">
        <v>0.87284068685242999</v>
      </c>
      <c r="AQ11" s="333">
        <v>0.94808756583961284</v>
      </c>
      <c r="AR11" s="333">
        <v>0.77605073991636664</v>
      </c>
      <c r="AS11" s="333">
        <v>0.75778583803959465</v>
      </c>
      <c r="AT11" s="333">
        <v>0.85287296126026979</v>
      </c>
      <c r="AU11" s="333">
        <v>0.82670956630791259</v>
      </c>
      <c r="AV11" s="333">
        <v>0.82715398447000499</v>
      </c>
      <c r="AW11" s="333">
        <v>0.84082758763797361</v>
      </c>
      <c r="AX11" s="333">
        <v>0.72580244090694679</v>
      </c>
      <c r="AY11" s="333">
        <v>0.63304313606673313</v>
      </c>
      <c r="AZ11" s="333">
        <v>0.72560805282883567</v>
      </c>
      <c r="BA11" s="333">
        <v>0.81573234162585462</v>
      </c>
      <c r="BB11" s="333">
        <v>0.78422493158323903</v>
      </c>
      <c r="BC11" s="333">
        <v>0.71239221830493371</v>
      </c>
      <c r="BD11" s="333">
        <v>0.70744970592632717</v>
      </c>
      <c r="BE11" s="333">
        <v>0.71496369591403197</v>
      </c>
      <c r="BF11" s="333">
        <v>0.66534565853752703</v>
      </c>
      <c r="BG11" s="333">
        <v>0.6681266470543048</v>
      </c>
      <c r="BH11" s="333">
        <v>0.62606610741271829</v>
      </c>
      <c r="BI11" s="333">
        <v>0.64445343569921087</v>
      </c>
      <c r="BJ11" s="333">
        <v>0.65624281856982347</v>
      </c>
      <c r="BK11" s="333">
        <v>0.74106548092164859</v>
      </c>
      <c r="BL11" s="333">
        <v>0.66638873135640009</v>
      </c>
      <c r="BM11" s="333">
        <v>0.65683439518014308</v>
      </c>
      <c r="BN11" s="333">
        <v>0.70389029929452551</v>
      </c>
      <c r="BO11" s="333">
        <v>0.77440100948218238</v>
      </c>
      <c r="BP11" s="333">
        <v>0.72094753225652008</v>
      </c>
      <c r="BQ11" s="333">
        <v>0.71979969924836229</v>
      </c>
      <c r="BR11" s="333">
        <v>0.77527696655739631</v>
      </c>
      <c r="BS11" s="333">
        <v>0.74188434077771304</v>
      </c>
      <c r="BT11" s="333">
        <v>0.6812763980889317</v>
      </c>
      <c r="BU11" s="333">
        <v>0.78408280050538615</v>
      </c>
      <c r="BV11" s="333">
        <v>0.77957951859428176</v>
      </c>
      <c r="BW11" s="333">
        <v>0.81092344636359948</v>
      </c>
      <c r="BX11" s="333">
        <v>0.78304694561169674</v>
      </c>
      <c r="BY11" s="333">
        <v>0.80300730078804994</v>
      </c>
      <c r="BZ11" s="333">
        <v>0.71167682743728511</v>
      </c>
      <c r="CA11" s="333">
        <v>0.69580743136954515</v>
      </c>
      <c r="CB11" s="333">
        <v>0.77824737480248796</v>
      </c>
      <c r="CC11" s="333">
        <v>0.74808012746024111</v>
      </c>
      <c r="CD11" s="333">
        <v>0.80452418167634165</v>
      </c>
      <c r="CE11" s="333">
        <v>0.79767754462804974</v>
      </c>
      <c r="CF11" s="333">
        <v>0.79939614651526147</v>
      </c>
      <c r="CG11" s="333">
        <v>0.75782037975425287</v>
      </c>
      <c r="CH11" s="333">
        <v>0.75418393675211948</v>
      </c>
      <c r="CI11" s="333">
        <v>0.81311513564844184</v>
      </c>
      <c r="CJ11" s="333">
        <v>0.83902707692859546</v>
      </c>
      <c r="CK11" s="333">
        <v>0.78109948101398585</v>
      </c>
      <c r="CL11" s="333">
        <v>0.81895483098562549</v>
      </c>
      <c r="CM11" s="333">
        <v>0.78167790322115516</v>
      </c>
      <c r="CN11" s="333">
        <v>0.72262538607792992</v>
      </c>
      <c r="CO11" s="333">
        <v>0.68562614638418906</v>
      </c>
      <c r="CP11" s="333">
        <v>0.82449837977715967</v>
      </c>
      <c r="CQ11" s="333">
        <v>0.74984562754385597</v>
      </c>
      <c r="CR11" s="333">
        <v>0.76677229187934759</v>
      </c>
      <c r="CS11" s="333">
        <v>0.69784826029037927</v>
      </c>
      <c r="CT11" s="333">
        <v>0.66150252333413839</v>
      </c>
      <c r="CU11" s="333">
        <v>0.6567079810049502</v>
      </c>
      <c r="CV11" s="333">
        <v>0.61943283123475179</v>
      </c>
      <c r="CW11" s="333">
        <v>0.694544710955042</v>
      </c>
      <c r="CX11" s="333">
        <v>0.71247786792878764</v>
      </c>
      <c r="CY11" s="333">
        <v>0.6720370113430707</v>
      </c>
      <c r="CZ11" s="333">
        <v>0.69868685413993614</v>
      </c>
      <c r="DA11" s="333">
        <v>0.7093078100709842</v>
      </c>
      <c r="DB11" s="333">
        <v>0.66605565661093413</v>
      </c>
      <c r="DC11" s="333">
        <v>0.68654601320576436</v>
      </c>
      <c r="DD11" s="333">
        <v>0.74542732592398386</v>
      </c>
      <c r="DE11" s="333">
        <v>0.74851894336772351</v>
      </c>
      <c r="DF11" s="333">
        <v>0.76099332011130505</v>
      </c>
      <c r="DG11" s="333">
        <v>0.67017999271884721</v>
      </c>
      <c r="DH11" s="333">
        <v>0.71445708303637645</v>
      </c>
      <c r="DI11" s="333">
        <v>0.61248461864909653</v>
      </c>
      <c r="DJ11" s="333">
        <v>0.61276421979922291</v>
      </c>
      <c r="DK11" s="333">
        <v>0.78087046107548685</v>
      </c>
      <c r="DL11" s="333">
        <v>0.70963425985011164</v>
      </c>
      <c r="DM11" s="333">
        <v>0.74570007622583478</v>
      </c>
      <c r="DN11" s="333">
        <v>0.77593420491223808</v>
      </c>
      <c r="DO11" s="333">
        <v>0.8190394732091969</v>
      </c>
      <c r="DP11" s="333">
        <v>0.73720984428294212</v>
      </c>
      <c r="DQ11" s="333">
        <v>0.61339300415725895</v>
      </c>
      <c r="DR11" s="333">
        <v>0.68031845847425076</v>
      </c>
      <c r="DS11" s="333">
        <v>0.68456180699866576</v>
      </c>
      <c r="DT11" s="333">
        <v>0.66298561580541227</v>
      </c>
      <c r="DU11" s="333">
        <v>0.66562053479718619</v>
      </c>
      <c r="DV11" s="333">
        <v>0.63325575479368112</v>
      </c>
      <c r="DW11" s="333">
        <v>0.64831818501272787</v>
      </c>
      <c r="DX11" s="333">
        <v>0.60920983657536454</v>
      </c>
      <c r="DY11" s="333">
        <v>0.69716179821854218</v>
      </c>
      <c r="DZ11" s="333">
        <v>0.67955895346822737</v>
      </c>
      <c r="EA11" s="333">
        <v>0.64622552647453746</v>
      </c>
      <c r="EB11" s="333">
        <v>0.69356808148047955</v>
      </c>
      <c r="EC11" s="333">
        <v>0.7412924410469427</v>
      </c>
      <c r="ED11" s="333">
        <v>0.66749052007204013</v>
      </c>
      <c r="EE11" s="333">
        <v>0.58087047808320313</v>
      </c>
      <c r="EF11" s="333">
        <v>0.65993311019449463</v>
      </c>
      <c r="EG11" s="333">
        <v>0.69410399138221834</v>
      </c>
      <c r="EH11" s="333">
        <v>0.66762770352229106</v>
      </c>
      <c r="EI11" s="333">
        <v>0.68633344123995343</v>
      </c>
      <c r="EJ11" s="333">
        <v>0.65509617115646535</v>
      </c>
      <c r="EK11" s="333">
        <v>0.67615580045175783</v>
      </c>
      <c r="EL11" s="333">
        <v>0.64076466341338467</v>
      </c>
      <c r="EM11" s="333">
        <v>0.6789199647738694</v>
      </c>
      <c r="EN11" s="333">
        <v>0.68267035055985226</v>
      </c>
      <c r="EO11" s="333">
        <v>0.76333702247867263</v>
      </c>
      <c r="EP11" s="333">
        <v>0.68391532547573042</v>
      </c>
      <c r="EQ11" s="333">
        <v>0.70669554339844687</v>
      </c>
      <c r="ER11" s="333">
        <v>0.63572111225093142</v>
      </c>
      <c r="ES11" s="333">
        <v>0.60965885194966007</v>
      </c>
      <c r="ET11" s="333">
        <v>0.7586695088718538</v>
      </c>
      <c r="EU11" s="333">
        <v>0.68617461623886566</v>
      </c>
      <c r="EV11" s="333">
        <v>0.71363306213468691</v>
      </c>
      <c r="EW11" s="333">
        <v>0.73732088580803112</v>
      </c>
      <c r="EX11" s="333">
        <v>0.72506549795496722</v>
      </c>
      <c r="EY11" s="333">
        <v>0.86795082627783782</v>
      </c>
      <c r="EZ11" s="333">
        <v>0.79195769791148563</v>
      </c>
      <c r="FA11" s="333">
        <v>0.650040452069087</v>
      </c>
      <c r="FB11" s="333">
        <v>0.74402159652075839</v>
      </c>
      <c r="FC11" s="333">
        <v>0.85151948404044131</v>
      </c>
      <c r="FD11" s="333">
        <v>0.83550908254958367</v>
      </c>
      <c r="FE11" s="333">
        <v>0.85396052200567441</v>
      </c>
      <c r="FF11" s="333">
        <v>0.88783547200497737</v>
      </c>
      <c r="FG11" s="333">
        <v>0.76705899265716604</v>
      </c>
      <c r="FH11" s="333">
        <v>0.77990178845117741</v>
      </c>
      <c r="FI11" s="333">
        <v>0.73549209566140983</v>
      </c>
      <c r="FJ11" s="333">
        <v>0.77235204663830737</v>
      </c>
      <c r="FK11" s="333">
        <v>0.7464853942397448</v>
      </c>
      <c r="FL11" s="333">
        <v>0.7834931126583512</v>
      </c>
      <c r="FM11" s="333">
        <v>0.77294187481798438</v>
      </c>
      <c r="FN11" s="333">
        <v>0.80805454252622644</v>
      </c>
      <c r="FO11" s="333">
        <v>0.80479082433657878</v>
      </c>
      <c r="FP11" s="333">
        <v>0.79160504079330285</v>
      </c>
      <c r="FQ11" s="333">
        <v>0.81790795109989667</v>
      </c>
      <c r="FR11" s="333">
        <v>0.93589138965509766</v>
      </c>
      <c r="FS11" s="333">
        <v>0.86990024116400844</v>
      </c>
      <c r="FT11" s="333">
        <v>0.82094119075335514</v>
      </c>
      <c r="FU11" s="333">
        <v>0.90144300497815422</v>
      </c>
      <c r="FV11" s="333">
        <v>1.1010891604237996</v>
      </c>
      <c r="FW11" s="333">
        <v>1.2657918548299143</v>
      </c>
      <c r="FX11" s="333">
        <v>0.91579814121921699</v>
      </c>
      <c r="FY11" s="333">
        <v>0.92793948689881889</v>
      </c>
      <c r="FZ11" s="333">
        <v>0.96391857279621806</v>
      </c>
      <c r="GA11" s="333">
        <v>0.74947785397836864</v>
      </c>
      <c r="GB11" s="333">
        <v>0.7710575284771285</v>
      </c>
      <c r="GC11" s="333">
        <v>0.95879803780745543</v>
      </c>
      <c r="GD11" s="333">
        <v>0.84187458932683157</v>
      </c>
      <c r="GE11" s="333">
        <v>0.85281312636143836</v>
      </c>
      <c r="GF11" s="333">
        <v>0.99684092360440879</v>
      </c>
      <c r="GG11" s="333">
        <v>1.1041396069210574</v>
      </c>
      <c r="GH11" s="333">
        <v>1.1783393244712268</v>
      </c>
      <c r="GI11" s="333">
        <v>1.2754041243243108</v>
      </c>
      <c r="GJ11" s="333">
        <v>1.4516094819547933</v>
      </c>
      <c r="GK11" s="333">
        <v>1.5528797585157064</v>
      </c>
      <c r="GL11" s="333">
        <v>1.4329712510023549</v>
      </c>
      <c r="GM11" s="333">
        <v>1.5414110850580958</v>
      </c>
      <c r="GN11" s="333">
        <v>1.5519564013706146</v>
      </c>
      <c r="GO11" s="333">
        <v>0.91167265392859609</v>
      </c>
      <c r="GP11" s="333">
        <v>0.75356685418017844</v>
      </c>
      <c r="GQ11" s="333">
        <v>0.89609780034212028</v>
      </c>
      <c r="GR11" s="333">
        <v>1.1200285821841753</v>
      </c>
      <c r="GS11" s="333">
        <v>1.3406449691678652</v>
      </c>
      <c r="GT11" s="333">
        <v>1.110677477398756</v>
      </c>
      <c r="GU11" s="333">
        <v>1.0295650250100872</v>
      </c>
      <c r="GV11" s="333">
        <v>1.0294348552988259</v>
      </c>
      <c r="GW11" s="333">
        <v>1.0444296755918374</v>
      </c>
      <c r="GX11" s="333">
        <v>1.3115592424326521</v>
      </c>
      <c r="GY11" s="333">
        <v>1.4440671680852424</v>
      </c>
      <c r="GZ11" s="333">
        <v>1.1543088415541698</v>
      </c>
      <c r="HA11" s="333">
        <v>0.96947409584869926</v>
      </c>
      <c r="HB11" s="333">
        <v>1.013921896116583</v>
      </c>
      <c r="HC11" s="333">
        <v>0.94138404186054314</v>
      </c>
      <c r="HD11" s="333">
        <v>1.0488740575087969</v>
      </c>
      <c r="HE11" s="333">
        <v>1.3759292621739534</v>
      </c>
      <c r="HF11" s="333">
        <v>1.3199117897247825</v>
      </c>
      <c r="HG11" s="333">
        <v>1.4755405095689462</v>
      </c>
      <c r="HH11" s="333">
        <v>1.215495608110289</v>
      </c>
      <c r="HI11" s="333">
        <v>1.3020076253069157</v>
      </c>
      <c r="HJ11" s="333">
        <v>1.1650331037626955</v>
      </c>
      <c r="HK11" s="333">
        <v>1.0734067850310898</v>
      </c>
      <c r="HL11" s="333">
        <v>1.041783867495774</v>
      </c>
      <c r="HM11" s="333">
        <v>0.98162873622306457</v>
      </c>
      <c r="HN11" s="333">
        <v>1.2895925007157345</v>
      </c>
      <c r="HO11" s="333">
        <v>1.4102808644048634</v>
      </c>
      <c r="HP11" s="333">
        <v>1.4478331870596497</v>
      </c>
      <c r="HQ11" s="333">
        <v>1.388041234514249</v>
      </c>
      <c r="HR11" s="333">
        <v>1.1663476043583312</v>
      </c>
      <c r="HS11" s="333">
        <v>1.4609491038224105</v>
      </c>
      <c r="HT11" s="333">
        <v>1.4879265519473253</v>
      </c>
      <c r="HU11" s="333">
        <v>1.3409700316450799</v>
      </c>
      <c r="HV11" s="333">
        <v>1.4003855814401498</v>
      </c>
      <c r="HW11" s="333">
        <v>1.2377983287555723</v>
      </c>
      <c r="HX11" s="333">
        <v>1.3006805398483829</v>
      </c>
      <c r="HY11" s="333">
        <v>1.1580108674995608</v>
      </c>
      <c r="HZ11" s="333">
        <v>1.2084506015316541</v>
      </c>
      <c r="IA11" s="333">
        <v>1.0884458821606062</v>
      </c>
      <c r="IB11" s="333">
        <v>1.1774991152199445</v>
      </c>
      <c r="IC11" s="333">
        <v>1.2641995861385327</v>
      </c>
      <c r="ID11" s="333">
        <v>1.2825443656313917</v>
      </c>
      <c r="IE11" s="333">
        <v>1.2783175769037622</v>
      </c>
      <c r="IF11" s="333">
        <v>0.99792950365201216</v>
      </c>
      <c r="IG11" s="333">
        <v>0.96472258907754949</v>
      </c>
      <c r="IH11" s="333">
        <v>0.85722769704777768</v>
      </c>
      <c r="II11" s="333">
        <v>1.1247249875409757</v>
      </c>
      <c r="IJ11" s="333">
        <v>0.94119080516617548</v>
      </c>
      <c r="IK11" s="333">
        <v>0.82334349489967051</v>
      </c>
      <c r="IL11" s="333">
        <v>0.89450638031392493</v>
      </c>
      <c r="IM11" s="333">
        <v>0.80808417311071534</v>
      </c>
      <c r="IN11" s="333">
        <v>1.1721812685105528</v>
      </c>
      <c r="IO11" s="333">
        <v>1.3272974129808719</v>
      </c>
      <c r="IP11" s="333">
        <v>1.5750357373330757</v>
      </c>
      <c r="IQ11" s="333">
        <v>1.5106773139026146</v>
      </c>
      <c r="IR11" s="333">
        <v>1.281207375461348</v>
      </c>
      <c r="IS11" s="333">
        <v>0.91907498944429977</v>
      </c>
      <c r="IT11" s="333">
        <v>0.83737036468518011</v>
      </c>
      <c r="IU11" s="333">
        <v>1.2172055165107722</v>
      </c>
      <c r="IV11" s="333">
        <v>1.3832820671802979</v>
      </c>
      <c r="IW11" s="333">
        <v>1.41083921115153</v>
      </c>
      <c r="IX11" s="333">
        <v>1.4611393238518813</v>
      </c>
      <c r="IY11" s="333">
        <v>1.2282799762545187</v>
      </c>
      <c r="IZ11" s="333">
        <v>0.99840528878410273</v>
      </c>
      <c r="JA11" s="333">
        <v>0.75598933088462761</v>
      </c>
      <c r="JB11" s="333">
        <v>0.80390936129245905</v>
      </c>
      <c r="JC11" s="333">
        <v>0.85856409953271362</v>
      </c>
      <c r="JD11" s="333">
        <v>1.1080523989890469</v>
      </c>
      <c r="JE11" s="333">
        <v>1.0232258416053899</v>
      </c>
      <c r="JF11" s="333">
        <v>0.98415993287586712</v>
      </c>
      <c r="JG11" s="333">
        <v>0.83553402935929744</v>
      </c>
      <c r="JH11" s="333">
        <v>0.84084180982532808</v>
      </c>
      <c r="JI11" s="333">
        <v>0.89023547025463812</v>
      </c>
      <c r="JJ11" s="333">
        <v>1.2205765904905292</v>
      </c>
      <c r="JK11" s="333">
        <v>0.90302710069542536</v>
      </c>
      <c r="JL11" s="333">
        <v>0.81887888471272319</v>
      </c>
      <c r="JM11" s="333">
        <v>0.82387601029789403</v>
      </c>
      <c r="JN11" s="333">
        <v>0.91680358188313871</v>
      </c>
      <c r="JO11" s="333">
        <v>0.70076051831654473</v>
      </c>
      <c r="JP11" s="333">
        <v>0.72716877084283504</v>
      </c>
      <c r="JQ11" s="333">
        <v>0.73800311139025465</v>
      </c>
      <c r="JR11" s="333">
        <v>0.95776286452331849</v>
      </c>
      <c r="JS11" s="333">
        <v>0.78687661672800646</v>
      </c>
      <c r="JT11" s="333">
        <v>0.79631010166497695</v>
      </c>
      <c r="JU11" s="333">
        <v>0.64954257908910473</v>
      </c>
      <c r="JV11" s="333">
        <v>0.62854977232985942</v>
      </c>
      <c r="JW11" s="333">
        <v>0.74361471159181258</v>
      </c>
      <c r="JX11" s="333">
        <v>0.78438196717690634</v>
      </c>
      <c r="JY11" s="333">
        <v>0.85776832165620509</v>
      </c>
      <c r="JZ11" s="333">
        <v>0.76538636094585411</v>
      </c>
      <c r="KA11" s="333">
        <v>0.786031228645375</v>
      </c>
      <c r="KB11" s="333">
        <v>0.68512875027680997</v>
      </c>
      <c r="KC11" s="333">
        <v>0.7482722754183655</v>
      </c>
      <c r="KD11" s="333">
        <v>0.76183282278979747</v>
      </c>
      <c r="KE11" s="333">
        <v>0.8016531158568948</v>
      </c>
      <c r="KF11" s="333">
        <v>0.85414587804060593</v>
      </c>
      <c r="KG11" s="333">
        <v>0.91219419603069518</v>
      </c>
      <c r="KH11" s="333">
        <v>0.81821693106203663</v>
      </c>
      <c r="KI11" s="333">
        <v>0.67348905310288676</v>
      </c>
      <c r="KJ11" s="333">
        <v>0.64243680429388939</v>
      </c>
      <c r="KK11" s="333">
        <v>0.76349229816172204</v>
      </c>
      <c r="KL11" s="333">
        <v>0.73601490034078942</v>
      </c>
      <c r="KM11" s="333">
        <v>0.76656857520752297</v>
      </c>
      <c r="KN11" s="333">
        <v>0.77214147951198542</v>
      </c>
      <c r="KO11" s="333">
        <v>0.78923522709988936</v>
      </c>
      <c r="KP11" s="333">
        <v>0.65701825935472935</v>
      </c>
      <c r="KQ11" s="333">
        <v>0.63600206023099193</v>
      </c>
      <c r="KR11" s="333">
        <v>0.75510487473415833</v>
      </c>
      <c r="KS11" s="333">
        <v>0.72710005823964374</v>
      </c>
      <c r="KT11" s="333">
        <v>0.74717467975166463</v>
      </c>
      <c r="KU11" s="333">
        <v>0.78612799393516963</v>
      </c>
      <c r="KV11" s="333">
        <v>0.75003280364978808</v>
      </c>
      <c r="KW11" s="333">
        <v>0.62069946074966331</v>
      </c>
      <c r="KX11" s="333">
        <v>0.59705700375291315</v>
      </c>
      <c r="KY11" s="333">
        <v>0.70426687972598978</v>
      </c>
      <c r="KZ11" s="333">
        <v>0.70756803569297921</v>
      </c>
      <c r="LA11" s="333">
        <v>0.7666040002662885</v>
      </c>
      <c r="LB11" s="333">
        <v>0.72998546949743748</v>
      </c>
      <c r="LC11" s="333">
        <v>0.75074635720430782</v>
      </c>
      <c r="LD11" s="333">
        <v>0.65743675161342385</v>
      </c>
      <c r="LE11" s="333">
        <v>0.76430942607469243</v>
      </c>
      <c r="LF11" s="333">
        <v>0.82755139481890816</v>
      </c>
      <c r="LG11" s="333">
        <v>0.71074383271133124</v>
      </c>
      <c r="LH11" s="333">
        <v>0.74908573004181278</v>
      </c>
      <c r="LI11" s="333">
        <v>0.76725798168252579</v>
      </c>
      <c r="LJ11" s="333">
        <v>0.77060812202549611</v>
      </c>
      <c r="LK11" s="333">
        <v>0.76802931144560949</v>
      </c>
      <c r="LL11" s="333">
        <v>0.77590432208210591</v>
      </c>
      <c r="LM11" s="333">
        <v>0.814045699893575</v>
      </c>
      <c r="LN11" s="333">
        <v>0.80298881945410383</v>
      </c>
      <c r="LO11" s="333">
        <v>0.85543739701407939</v>
      </c>
      <c r="LP11" s="333">
        <v>0.92280946673025499</v>
      </c>
      <c r="LQ11" s="333">
        <v>0.86745522138211517</v>
      </c>
      <c r="LR11" s="333">
        <v>0.81241593242896226</v>
      </c>
      <c r="LS11" s="333">
        <v>0.77344779105514239</v>
      </c>
      <c r="LT11" s="333">
        <v>0.8590289648929974</v>
      </c>
      <c r="LU11" s="333">
        <v>0.8008476801733152</v>
      </c>
      <c r="LV11" s="333">
        <v>0.93616585473241587</v>
      </c>
      <c r="LW11" s="333">
        <v>0.98212774059114916</v>
      </c>
      <c r="LX11" s="333">
        <v>0.9932719982873438</v>
      </c>
      <c r="LY11" s="333">
        <v>0.85830804531213267</v>
      </c>
      <c r="LZ11" s="333">
        <v>0.6888883985669042</v>
      </c>
      <c r="MA11" s="333">
        <v>0.86760536217950379</v>
      </c>
      <c r="MB11" s="333">
        <v>0.90276724473702619</v>
      </c>
      <c r="MC11" s="333">
        <v>0.85158433800946109</v>
      </c>
      <c r="MD11" s="333">
        <v>0.85540497291535378</v>
      </c>
      <c r="ME11" s="333">
        <v>0.95409394838984829</v>
      </c>
      <c r="MF11" s="333">
        <v>0.73721949104966988</v>
      </c>
      <c r="MG11" s="333">
        <v>0.65845410023895845</v>
      </c>
      <c r="MH11" s="333">
        <v>0.73670899010285995</v>
      </c>
      <c r="MI11" s="333">
        <v>0.78210549377591743</v>
      </c>
      <c r="MJ11" s="333">
        <v>0.84564192185537246</v>
      </c>
      <c r="MK11" s="333">
        <v>0.85219862062987151</v>
      </c>
      <c r="ML11" s="333">
        <v>0.81440242757321246</v>
      </c>
      <c r="MM11" s="333">
        <v>0.87091785370389219</v>
      </c>
      <c r="MN11" s="333">
        <v>0.79571516928700636</v>
      </c>
      <c r="MO11" s="333">
        <v>0.89946549574347445</v>
      </c>
      <c r="MP11" s="333">
        <v>0.91059857493383445</v>
      </c>
      <c r="MQ11" s="333">
        <v>0.863462234026941</v>
      </c>
      <c r="MR11" s="333">
        <v>0.88003903528158556</v>
      </c>
      <c r="MS11" s="333">
        <v>0.82752845598833891</v>
      </c>
      <c r="MT11" s="333">
        <v>0.67869057651893328</v>
      </c>
      <c r="MU11" s="333">
        <v>0.66786280579657276</v>
      </c>
      <c r="MV11" s="333">
        <v>0.86849259529612943</v>
      </c>
      <c r="MW11" s="333">
        <v>0.86282493275314143</v>
      </c>
      <c r="MX11" s="333">
        <v>0.93964165476216444</v>
      </c>
      <c r="MY11" s="333">
        <v>0.89809425446039459</v>
      </c>
      <c r="MZ11" s="333">
        <v>0.78715709539208412</v>
      </c>
      <c r="NA11" s="333">
        <v>0.73614009592161989</v>
      </c>
      <c r="NB11" s="333">
        <v>0.79999146994610604</v>
      </c>
      <c r="NC11" s="333">
        <v>0.79839495977142716</v>
      </c>
      <c r="ND11" s="333">
        <v>0.80835025370533453</v>
      </c>
      <c r="NE11" s="333">
        <v>0.81292907873005182</v>
      </c>
      <c r="NF11" s="333">
        <v>0.79739507898245188</v>
      </c>
      <c r="NG11" s="333">
        <v>0.70959255774252006</v>
      </c>
      <c r="NH11" s="333">
        <v>0.64868179008583915</v>
      </c>
      <c r="NI11" s="333">
        <v>0.69601985260259691</v>
      </c>
      <c r="NJ11" s="333">
        <v>0.77293981668837908</v>
      </c>
    </row>
    <row r="12" spans="1:374" x14ac:dyDescent="0.25">
      <c r="A12" s="314">
        <v>43313</v>
      </c>
      <c r="B12" s="314">
        <v>43343</v>
      </c>
      <c r="D12" s="179" t="s">
        <v>84</v>
      </c>
      <c r="E12" s="342">
        <f t="shared" si="6"/>
        <v>855.72663697547478</v>
      </c>
      <c r="F12" s="339">
        <f t="shared" si="7"/>
        <v>446.27847197214123</v>
      </c>
      <c r="I12" s="327">
        <v>0.375</v>
      </c>
      <c r="J12" s="333">
        <v>1.0931608468407208</v>
      </c>
      <c r="K12" s="333">
        <v>1.0552399588295085</v>
      </c>
      <c r="L12" s="333">
        <v>1.032948264985468</v>
      </c>
      <c r="M12" s="333">
        <v>1.0289079342242893</v>
      </c>
      <c r="N12" s="333">
        <v>1.0266224612258037</v>
      </c>
      <c r="O12" s="333">
        <v>1.1278450157854152</v>
      </c>
      <c r="P12" s="333">
        <v>1.1735738294555658</v>
      </c>
      <c r="Q12" s="333">
        <v>0.98098384378293968</v>
      </c>
      <c r="R12" s="333">
        <v>0.83623504258622328</v>
      </c>
      <c r="S12" s="333">
        <v>0.86964553352154317</v>
      </c>
      <c r="T12" s="333">
        <v>0.7840474934698497</v>
      </c>
      <c r="U12" s="333">
        <v>0.76376593481410315</v>
      </c>
      <c r="V12" s="333">
        <v>0.81498305720659958</v>
      </c>
      <c r="W12" s="333">
        <v>0.9691239221371315</v>
      </c>
      <c r="X12" s="333">
        <v>0.9877823009350577</v>
      </c>
      <c r="Y12" s="333">
        <v>0.84807683228527897</v>
      </c>
      <c r="Z12" s="333">
        <v>0.83387477410202171</v>
      </c>
      <c r="AA12" s="333">
        <v>0.88925918990718988</v>
      </c>
      <c r="AB12" s="333">
        <v>0.88946823063856162</v>
      </c>
      <c r="AC12" s="333">
        <v>0.87337306828844019</v>
      </c>
      <c r="AD12" s="333">
        <v>0.7793180637737509</v>
      </c>
      <c r="AE12" s="333">
        <v>0.75862948560493459</v>
      </c>
      <c r="AF12" s="333">
        <v>0.74057944661766018</v>
      </c>
      <c r="AG12" s="333">
        <v>0.73206065865675185</v>
      </c>
      <c r="AH12" s="333">
        <v>0.81347704741681104</v>
      </c>
      <c r="AI12" s="333">
        <v>0.84249812711414906</v>
      </c>
      <c r="AJ12" s="333">
        <v>0.78154150564592617</v>
      </c>
      <c r="AK12" s="333">
        <v>0.78084950450320567</v>
      </c>
      <c r="AL12" s="333">
        <v>0.74279393172304098</v>
      </c>
      <c r="AM12" s="333">
        <v>0.82009913085596653</v>
      </c>
      <c r="AN12" s="333">
        <v>0.84924675249368953</v>
      </c>
      <c r="AO12" s="333">
        <v>0.79186489648251934</v>
      </c>
      <c r="AP12" s="333">
        <v>0.84496417488299203</v>
      </c>
      <c r="AQ12" s="333">
        <v>0.97761392023409199</v>
      </c>
      <c r="AR12" s="333">
        <v>0.85942442045238998</v>
      </c>
      <c r="AS12" s="333">
        <v>0.70914766268727714</v>
      </c>
      <c r="AT12" s="333">
        <v>0.7828136021381259</v>
      </c>
      <c r="AU12" s="333">
        <v>0.79417463752066864</v>
      </c>
      <c r="AV12" s="333">
        <v>0.81397134797573845</v>
      </c>
      <c r="AW12" s="333">
        <v>0.82679543590334537</v>
      </c>
      <c r="AX12" s="333">
        <v>0.78272334504806385</v>
      </c>
      <c r="AY12" s="333">
        <v>0.76026593466198533</v>
      </c>
      <c r="AZ12" s="333">
        <v>0.68964148220897059</v>
      </c>
      <c r="BA12" s="333">
        <v>0.73634334469303075</v>
      </c>
      <c r="BB12" s="333">
        <v>0.69736717968612372</v>
      </c>
      <c r="BC12" s="333">
        <v>0.6915117756815411</v>
      </c>
      <c r="BD12" s="333">
        <v>0.68142437202161144</v>
      </c>
      <c r="BE12" s="333">
        <v>0.78060004637788516</v>
      </c>
      <c r="BF12" s="333">
        <v>0.71261075887574843</v>
      </c>
      <c r="BG12" s="333">
        <v>0.6995893415754787</v>
      </c>
      <c r="BH12" s="333">
        <v>0.68346336887946368</v>
      </c>
      <c r="BI12" s="333">
        <v>0.65237296602927752</v>
      </c>
      <c r="BJ12" s="333">
        <v>0.70666993670559219</v>
      </c>
      <c r="BK12" s="333">
        <v>0.70839229039856921</v>
      </c>
      <c r="BL12" s="333">
        <v>0.70608472603423389</v>
      </c>
      <c r="BM12" s="333">
        <v>0.74092128541569824</v>
      </c>
      <c r="BN12" s="333">
        <v>0.67652786608446136</v>
      </c>
      <c r="BO12" s="333">
        <v>0.69941000506686302</v>
      </c>
      <c r="BP12" s="333">
        <v>0.6848021099877063</v>
      </c>
      <c r="BQ12" s="333">
        <v>0.69009773184655532</v>
      </c>
      <c r="BR12" s="333">
        <v>0.75716755397372271</v>
      </c>
      <c r="BS12" s="333">
        <v>0.7777324342952493</v>
      </c>
      <c r="BT12" s="333">
        <v>0.7430404576713433</v>
      </c>
      <c r="BU12" s="333">
        <v>0.73783567698901886</v>
      </c>
      <c r="BV12" s="333">
        <v>0.67812174961266125</v>
      </c>
      <c r="BW12" s="333">
        <v>0.80991701501214119</v>
      </c>
      <c r="BX12" s="333">
        <v>0.76333177934290364</v>
      </c>
      <c r="BY12" s="333">
        <v>0.75403107313947282</v>
      </c>
      <c r="BZ12" s="333">
        <v>0.77975600414727275</v>
      </c>
      <c r="CA12" s="333">
        <v>0.7756139810541498</v>
      </c>
      <c r="CB12" s="333">
        <v>0.73155154462225591</v>
      </c>
      <c r="CC12" s="333">
        <v>0.83000197411794185</v>
      </c>
      <c r="CD12" s="333">
        <v>0.76884543235991609</v>
      </c>
      <c r="CE12" s="333">
        <v>0.73225582155042301</v>
      </c>
      <c r="CF12" s="333">
        <v>0.7494141713339425</v>
      </c>
      <c r="CG12" s="333">
        <v>0.85393373371547454</v>
      </c>
      <c r="CH12" s="333">
        <v>0.85525442699385934</v>
      </c>
      <c r="CI12" s="333">
        <v>0.74771677703883477</v>
      </c>
      <c r="CJ12" s="333">
        <v>0.78738540181655114</v>
      </c>
      <c r="CK12" s="333">
        <v>0.8324878113833889</v>
      </c>
      <c r="CL12" s="333">
        <v>0.82523697840234433</v>
      </c>
      <c r="CM12" s="333">
        <v>0.79223158527043158</v>
      </c>
      <c r="CN12" s="333">
        <v>0.80653052251279123</v>
      </c>
      <c r="CO12" s="333">
        <v>0.78202741460716241</v>
      </c>
      <c r="CP12" s="333">
        <v>0.70300202116297839</v>
      </c>
      <c r="CQ12" s="333">
        <v>0.72770440967372796</v>
      </c>
      <c r="CR12" s="333">
        <v>0.67694842333378336</v>
      </c>
      <c r="CS12" s="333">
        <v>0.71338606792716874</v>
      </c>
      <c r="CT12" s="333">
        <v>0.68534633882526919</v>
      </c>
      <c r="CU12" s="333">
        <v>0.77027359373708559</v>
      </c>
      <c r="CV12" s="333">
        <v>0.78469313576317767</v>
      </c>
      <c r="CW12" s="333">
        <v>0.70309944841294425</v>
      </c>
      <c r="CX12" s="333">
        <v>0.72280250607220864</v>
      </c>
      <c r="CY12" s="333">
        <v>0.65919856500588603</v>
      </c>
      <c r="CZ12" s="333">
        <v>0.74838685386635151</v>
      </c>
      <c r="DA12" s="333">
        <v>0.72124192498874595</v>
      </c>
      <c r="DB12" s="333">
        <v>0.73259254946975927</v>
      </c>
      <c r="DC12" s="333">
        <v>0.73832524261975552</v>
      </c>
      <c r="DD12" s="333">
        <v>0.72217766641388836</v>
      </c>
      <c r="DE12" s="333">
        <v>0.74254357841645358</v>
      </c>
      <c r="DF12" s="333">
        <v>0.68654967496498476</v>
      </c>
      <c r="DG12" s="333">
        <v>0.63251850273693622</v>
      </c>
      <c r="DH12" s="333">
        <v>0.66942850062147663</v>
      </c>
      <c r="DI12" s="333">
        <v>0.63910056149906769</v>
      </c>
      <c r="DJ12" s="333">
        <v>0.77065057456951402</v>
      </c>
      <c r="DK12" s="333">
        <v>0.72950488740015063</v>
      </c>
      <c r="DL12" s="333">
        <v>0.68419018352829009</v>
      </c>
      <c r="DM12" s="333">
        <v>0.69734589668458657</v>
      </c>
      <c r="DN12" s="333">
        <v>0.75445794581011605</v>
      </c>
      <c r="DO12" s="333">
        <v>0.73609772108695304</v>
      </c>
      <c r="DP12" s="333">
        <v>0.76349850377521811</v>
      </c>
      <c r="DQ12" s="333">
        <v>0.70137597434466403</v>
      </c>
      <c r="DR12" s="333">
        <v>0.6751695908635138</v>
      </c>
      <c r="DS12" s="333">
        <v>0.64254897168849134</v>
      </c>
      <c r="DT12" s="333">
        <v>0.6021890705539561</v>
      </c>
      <c r="DU12" s="333">
        <v>0.65136403763358741</v>
      </c>
      <c r="DV12" s="333">
        <v>0.60974876121846155</v>
      </c>
      <c r="DW12" s="333">
        <v>0.68305315143429579</v>
      </c>
      <c r="DX12" s="333">
        <v>0.73026635399678341</v>
      </c>
      <c r="DY12" s="333">
        <v>0.62954021444719654</v>
      </c>
      <c r="DZ12" s="333">
        <v>0.65685924049248434</v>
      </c>
      <c r="EA12" s="333">
        <v>0.6163746172219926</v>
      </c>
      <c r="EB12" s="333">
        <v>0.68928990448106209</v>
      </c>
      <c r="EC12" s="333">
        <v>0.7602055814333516</v>
      </c>
      <c r="ED12" s="333">
        <v>0.74146052105547411</v>
      </c>
      <c r="EE12" s="333">
        <v>0.7323635736537436</v>
      </c>
      <c r="EF12" s="333">
        <v>0.60775623444984217</v>
      </c>
      <c r="EG12" s="333">
        <v>0.66555344455886589</v>
      </c>
      <c r="EH12" s="333">
        <v>0.67806110787445228</v>
      </c>
      <c r="EI12" s="333">
        <v>0.74116842692906204</v>
      </c>
      <c r="EJ12" s="333">
        <v>0.67558071231592332</v>
      </c>
      <c r="EK12" s="333">
        <v>0.73913854813302315</v>
      </c>
      <c r="EL12" s="333">
        <v>0.72029054310412011</v>
      </c>
      <c r="EM12" s="333">
        <v>0.67710883239686204</v>
      </c>
      <c r="EN12" s="333">
        <v>0.67538321732220152</v>
      </c>
      <c r="EO12" s="333">
        <v>0.73054449334146876</v>
      </c>
      <c r="EP12" s="333">
        <v>0.68949138765866513</v>
      </c>
      <c r="EQ12" s="333">
        <v>0.71147804145531657</v>
      </c>
      <c r="ER12" s="333">
        <v>0.71856839135916983</v>
      </c>
      <c r="ES12" s="333">
        <v>0.73300005808557189</v>
      </c>
      <c r="ET12" s="333">
        <v>0.69834876170058779</v>
      </c>
      <c r="EU12" s="333">
        <v>0.68606647536714349</v>
      </c>
      <c r="EV12" s="333">
        <v>0.70990245409165231</v>
      </c>
      <c r="EW12" s="333">
        <v>0.74109529444009314</v>
      </c>
      <c r="EX12" s="333">
        <v>0.77152397637751546</v>
      </c>
      <c r="EY12" s="333">
        <v>1.0709652616797181</v>
      </c>
      <c r="EZ12" s="333">
        <v>0.85719576395302088</v>
      </c>
      <c r="FA12" s="333">
        <v>0.72289074021741506</v>
      </c>
      <c r="FB12" s="333">
        <v>0.76287158330966076</v>
      </c>
      <c r="FC12" s="333">
        <v>0.79546530594188836</v>
      </c>
      <c r="FD12" s="333">
        <v>0.83776507853020332</v>
      </c>
      <c r="FE12" s="333">
        <v>0.86379665752344448</v>
      </c>
      <c r="FF12" s="333">
        <v>1.0963294069737235</v>
      </c>
      <c r="FG12" s="333">
        <v>0.86688358791983655</v>
      </c>
      <c r="FH12" s="333">
        <v>0.75232156409481643</v>
      </c>
      <c r="FI12" s="333">
        <v>0.78773559917874836</v>
      </c>
      <c r="FJ12" s="333">
        <v>0.75758735324155357</v>
      </c>
      <c r="FK12" s="333">
        <v>0.76111061530382873</v>
      </c>
      <c r="FL12" s="333">
        <v>0.79301614900241024</v>
      </c>
      <c r="FM12" s="333">
        <v>0.92481466049804806</v>
      </c>
      <c r="FN12" s="333">
        <v>0.91747672425148707</v>
      </c>
      <c r="FO12" s="333">
        <v>0.81420748555610356</v>
      </c>
      <c r="FP12" s="333">
        <v>0.81481143694237534</v>
      </c>
      <c r="FQ12" s="333">
        <v>0.87791245230689008</v>
      </c>
      <c r="FR12" s="333">
        <v>1.0325298602352826</v>
      </c>
      <c r="FS12" s="333">
        <v>0.91718713758927628</v>
      </c>
      <c r="FT12" s="333">
        <v>0.97911845029167255</v>
      </c>
      <c r="FU12" s="333">
        <v>1.040218778980514</v>
      </c>
      <c r="FV12" s="333">
        <v>1.1610157166806019</v>
      </c>
      <c r="FW12" s="333">
        <v>1.3687998163928443</v>
      </c>
      <c r="FX12" s="333">
        <v>0.96294941745822626</v>
      </c>
      <c r="FY12" s="333">
        <v>0.97663480794014579</v>
      </c>
      <c r="FZ12" s="333">
        <v>1.0405740781998798</v>
      </c>
      <c r="GA12" s="333">
        <v>0.90452725791553112</v>
      </c>
      <c r="GB12" s="333">
        <v>0.92334393582070307</v>
      </c>
      <c r="GC12" s="333">
        <v>1.0631607084604051</v>
      </c>
      <c r="GD12" s="333">
        <v>0.91440217226097431</v>
      </c>
      <c r="GE12" s="333">
        <v>0.92191867476673883</v>
      </c>
      <c r="GF12" s="333">
        <v>1.0271325671806895</v>
      </c>
      <c r="GG12" s="333">
        <v>1.2917040817630487</v>
      </c>
      <c r="GH12" s="333">
        <v>1.4260550950901625</v>
      </c>
      <c r="GI12" s="333">
        <v>1.6136514474384263</v>
      </c>
      <c r="GJ12" s="333">
        <v>1.6385216140349286</v>
      </c>
      <c r="GK12" s="333">
        <v>1.6859203124733524</v>
      </c>
      <c r="GL12" s="333">
        <v>1.5772500386019155</v>
      </c>
      <c r="GM12" s="333">
        <v>1.7369765630951095</v>
      </c>
      <c r="GN12" s="333">
        <v>1.5811226062708639</v>
      </c>
      <c r="GO12" s="333">
        <v>1.0828960866933897</v>
      </c>
      <c r="GP12" s="333">
        <v>0.95049402900705726</v>
      </c>
      <c r="GQ12" s="333">
        <v>0.99133499312202211</v>
      </c>
      <c r="GR12" s="333">
        <v>1.2944095107227691</v>
      </c>
      <c r="GS12" s="333">
        <v>1.3946339812699939</v>
      </c>
      <c r="GT12" s="333">
        <v>1.1446031033237896</v>
      </c>
      <c r="GU12" s="333">
        <v>1.2112289684245332</v>
      </c>
      <c r="GV12" s="333">
        <v>1.3105565245617055</v>
      </c>
      <c r="GW12" s="333">
        <v>1.2531406699073013</v>
      </c>
      <c r="GX12" s="333">
        <v>1.4947097812824695</v>
      </c>
      <c r="GY12" s="333">
        <v>1.6323305837622073</v>
      </c>
      <c r="GZ12" s="333">
        <v>1.2621050236815798</v>
      </c>
      <c r="HA12" s="333">
        <v>1.0470439192741445</v>
      </c>
      <c r="HB12" s="333">
        <v>1.1090672597699114</v>
      </c>
      <c r="HC12" s="333">
        <v>1.1344108759064204</v>
      </c>
      <c r="HD12" s="333">
        <v>1.2652684925041386</v>
      </c>
      <c r="HE12" s="333">
        <v>1.3997178386343838</v>
      </c>
      <c r="HF12" s="333">
        <v>1.5700899647658675</v>
      </c>
      <c r="HG12" s="333">
        <v>1.5152021343877198</v>
      </c>
      <c r="HH12" s="333">
        <v>1.3431113063852114</v>
      </c>
      <c r="HI12" s="333">
        <v>1.4799233100522056</v>
      </c>
      <c r="HJ12" s="333">
        <v>1.4259526819471289</v>
      </c>
      <c r="HK12" s="333">
        <v>1.2759382101784476</v>
      </c>
      <c r="HL12" s="333">
        <v>1.1905708314769914</v>
      </c>
      <c r="HM12" s="333">
        <v>1.1030711978949477</v>
      </c>
      <c r="HN12" s="333">
        <v>1.4207691077838696</v>
      </c>
      <c r="HO12" s="333">
        <v>1.6768128369771655</v>
      </c>
      <c r="HP12" s="333">
        <v>1.6360902454975699</v>
      </c>
      <c r="HQ12" s="333">
        <v>1.5590557849725772</v>
      </c>
      <c r="HR12" s="333">
        <v>1.4683641771196425</v>
      </c>
      <c r="HS12" s="333">
        <v>1.5713617720555251</v>
      </c>
      <c r="HT12" s="333">
        <v>1.6946339836874815</v>
      </c>
      <c r="HU12" s="333">
        <v>1.4968049318461982</v>
      </c>
      <c r="HV12" s="333">
        <v>1.5171657660314557</v>
      </c>
      <c r="HW12" s="333">
        <v>1.3867340163552737</v>
      </c>
      <c r="HX12" s="333">
        <v>1.5166486100412313</v>
      </c>
      <c r="HY12" s="333">
        <v>1.3491762709670436</v>
      </c>
      <c r="HZ12" s="333">
        <v>1.2667090165538861</v>
      </c>
      <c r="IA12" s="333">
        <v>1.292176339993792</v>
      </c>
      <c r="IB12" s="333">
        <v>1.3082750095308522</v>
      </c>
      <c r="IC12" s="333">
        <v>1.4701018946607438</v>
      </c>
      <c r="ID12" s="333">
        <v>1.5026238002543642</v>
      </c>
      <c r="IE12" s="333">
        <v>1.4805381652623322</v>
      </c>
      <c r="IF12" s="333">
        <v>1.1368791926699617</v>
      </c>
      <c r="IG12" s="333">
        <v>1.028777993654135</v>
      </c>
      <c r="IH12" s="333">
        <v>0.97017052063130071</v>
      </c>
      <c r="II12" s="333">
        <v>1.2358998070125187</v>
      </c>
      <c r="IJ12" s="333">
        <v>1.0905475866563974</v>
      </c>
      <c r="IK12" s="333">
        <v>0.93949443077722194</v>
      </c>
      <c r="IL12" s="333">
        <v>1.1439358197525944</v>
      </c>
      <c r="IM12" s="333">
        <v>1.0537962852182976</v>
      </c>
      <c r="IN12" s="333">
        <v>1.3327366779617527</v>
      </c>
      <c r="IO12" s="333">
        <v>1.6108348110555488</v>
      </c>
      <c r="IP12" s="333">
        <v>1.8040448939741989</v>
      </c>
      <c r="IQ12" s="333">
        <v>1.7868916724211981</v>
      </c>
      <c r="IR12" s="333">
        <v>1.3080521988319544</v>
      </c>
      <c r="IS12" s="333">
        <v>1.0419987541720039</v>
      </c>
      <c r="IT12" s="333">
        <v>1.0374615246361292</v>
      </c>
      <c r="IU12" s="333">
        <v>1.4869237878492991</v>
      </c>
      <c r="IV12" s="333">
        <v>1.6210710955554042</v>
      </c>
      <c r="IW12" s="333">
        <v>1.4507432071906257</v>
      </c>
      <c r="IX12" s="333">
        <v>1.567584353561424</v>
      </c>
      <c r="IY12" s="333">
        <v>1.3008988432301771</v>
      </c>
      <c r="IZ12" s="333">
        <v>1.1733937785080861</v>
      </c>
      <c r="JA12" s="333">
        <v>0.94211946936010693</v>
      </c>
      <c r="JB12" s="333">
        <v>0.88946448732411076</v>
      </c>
      <c r="JC12" s="333">
        <v>0.93155707162778911</v>
      </c>
      <c r="JD12" s="333">
        <v>1.1666279596992568</v>
      </c>
      <c r="JE12" s="333">
        <v>1.0628879831373845</v>
      </c>
      <c r="JF12" s="333">
        <v>1.0445931760625389</v>
      </c>
      <c r="JG12" s="333">
        <v>1.0150994156103759</v>
      </c>
      <c r="JH12" s="333">
        <v>0.96270625042720293</v>
      </c>
      <c r="JI12" s="333">
        <v>0.95648942941015058</v>
      </c>
      <c r="JJ12" s="333">
        <v>1.3141548942568928</v>
      </c>
      <c r="JK12" s="333">
        <v>1.0225947701404743</v>
      </c>
      <c r="JL12" s="333">
        <v>0.89600723131137261</v>
      </c>
      <c r="JM12" s="333">
        <v>0.9004367247679953</v>
      </c>
      <c r="JN12" s="333">
        <v>1.0893311467303142</v>
      </c>
      <c r="JO12" s="333">
        <v>0.81135800117224199</v>
      </c>
      <c r="JP12" s="333">
        <v>0.74501376475888981</v>
      </c>
      <c r="JQ12" s="333">
        <v>0.80588734410685225</v>
      </c>
      <c r="JR12" s="333">
        <v>0.98800493495170361</v>
      </c>
      <c r="JS12" s="333">
        <v>0.824801133988594</v>
      </c>
      <c r="JT12" s="333">
        <v>0.86517612264575394</v>
      </c>
      <c r="JU12" s="333">
        <v>0.7904546876539027</v>
      </c>
      <c r="JV12" s="333">
        <v>0.71892814928978144</v>
      </c>
      <c r="JW12" s="333">
        <v>0.72328632666758375</v>
      </c>
      <c r="JX12" s="333">
        <v>0.81925330018317288</v>
      </c>
      <c r="JY12" s="333">
        <v>0.87746124767045819</v>
      </c>
      <c r="JZ12" s="333">
        <v>0.78193068923478848</v>
      </c>
      <c r="KA12" s="333">
        <v>0.76963115850719854</v>
      </c>
      <c r="KB12" s="333">
        <v>0.78646268379448236</v>
      </c>
      <c r="KC12" s="333">
        <v>0.93138444351941718</v>
      </c>
      <c r="KD12" s="333">
        <v>0.80501193247287772</v>
      </c>
      <c r="KE12" s="333">
        <v>0.82525190109892366</v>
      </c>
      <c r="KF12" s="333">
        <v>0.86384362709282714</v>
      </c>
      <c r="KG12" s="333">
        <v>0.94844547036815685</v>
      </c>
      <c r="KH12" s="333">
        <v>0.74358638274025801</v>
      </c>
      <c r="KI12" s="333">
        <v>0.7601985189648589</v>
      </c>
      <c r="KJ12" s="333">
        <v>0.75578626129686921</v>
      </c>
      <c r="KK12" s="333">
        <v>0.75269130706767307</v>
      </c>
      <c r="KL12" s="333">
        <v>0.71244258221254098</v>
      </c>
      <c r="KM12" s="333">
        <v>0.7143124630644383</v>
      </c>
      <c r="KN12" s="333">
        <v>0.73900088052194335</v>
      </c>
      <c r="KO12" s="333">
        <v>0.7988200531479035</v>
      </c>
      <c r="KP12" s="333">
        <v>0.72551537100781827</v>
      </c>
      <c r="KQ12" s="333">
        <v>0.739183297657796</v>
      </c>
      <c r="KR12" s="333">
        <v>0.7084539922022568</v>
      </c>
      <c r="KS12" s="333">
        <v>0.69503949234831575</v>
      </c>
      <c r="KT12" s="333">
        <v>0.68472592624319772</v>
      </c>
      <c r="KU12" s="333">
        <v>0.74874258245114012</v>
      </c>
      <c r="KV12" s="333">
        <v>0.78044458397703309</v>
      </c>
      <c r="KW12" s="333">
        <v>0.74777064068867349</v>
      </c>
      <c r="KX12" s="333">
        <v>0.66615837913417963</v>
      </c>
      <c r="KY12" s="333">
        <v>0.64797586993400513</v>
      </c>
      <c r="KZ12" s="333">
        <v>0.73845769204159195</v>
      </c>
      <c r="LA12" s="333">
        <v>0.71248408928147677</v>
      </c>
      <c r="LB12" s="333">
        <v>0.69871249305161487</v>
      </c>
      <c r="LC12" s="333">
        <v>0.79889684555940321</v>
      </c>
      <c r="LD12" s="333">
        <v>0.74917373259858988</v>
      </c>
      <c r="LE12" s="333">
        <v>0.78023703037309677</v>
      </c>
      <c r="LF12" s="333">
        <v>0.805044630016723</v>
      </c>
      <c r="LG12" s="333">
        <v>0.74067002871351006</v>
      </c>
      <c r="LH12" s="333">
        <v>0.67882662809437999</v>
      </c>
      <c r="LI12" s="333">
        <v>0.71990163289177755</v>
      </c>
      <c r="LJ12" s="333">
        <v>0.70445804730132688</v>
      </c>
      <c r="LK12" s="333">
        <v>0.81154270898490422</v>
      </c>
      <c r="LL12" s="333">
        <v>0.81371714988059018</v>
      </c>
      <c r="LM12" s="333">
        <v>0.80475736688005695</v>
      </c>
      <c r="LN12" s="333">
        <v>0.81588287538247684</v>
      </c>
      <c r="LO12" s="333">
        <v>0.77894756854305758</v>
      </c>
      <c r="LP12" s="333">
        <v>0.90013872642235604</v>
      </c>
      <c r="LQ12" s="333">
        <v>0.87379644083125685</v>
      </c>
      <c r="LR12" s="333">
        <v>0.83589352853489374</v>
      </c>
      <c r="LS12" s="333">
        <v>0.84997355181950907</v>
      </c>
      <c r="LT12" s="333">
        <v>0.81533248028923389</v>
      </c>
      <c r="LU12" s="333">
        <v>0.78981023182703103</v>
      </c>
      <c r="LV12" s="333">
        <v>0.85193449344951899</v>
      </c>
      <c r="LW12" s="333">
        <v>1.141489916078368</v>
      </c>
      <c r="LX12" s="333">
        <v>0.98917500048142115</v>
      </c>
      <c r="LY12" s="333">
        <v>0.87644406721992063</v>
      </c>
      <c r="LZ12" s="333">
        <v>0.78960589445728446</v>
      </c>
      <c r="MA12" s="333">
        <v>0.82251545367031265</v>
      </c>
      <c r="MB12" s="333">
        <v>0.87999669611326892</v>
      </c>
      <c r="MC12" s="333">
        <v>0.87407404935954613</v>
      </c>
      <c r="MD12" s="333">
        <v>0.81263128981884414</v>
      </c>
      <c r="ME12" s="333">
        <v>0.88266033806709765</v>
      </c>
      <c r="MF12" s="333">
        <v>0.8119817052079038</v>
      </c>
      <c r="MG12" s="333">
        <v>0.78296454613804511</v>
      </c>
      <c r="MH12" s="333">
        <v>0.68745505401865059</v>
      </c>
      <c r="MI12" s="333">
        <v>0.77793454783323124</v>
      </c>
      <c r="MJ12" s="333">
        <v>0.80540089519205138</v>
      </c>
      <c r="MK12" s="333">
        <v>0.79210732707889009</v>
      </c>
      <c r="ML12" s="333">
        <v>0.77843731729739996</v>
      </c>
      <c r="MM12" s="333">
        <v>0.92381408828804235</v>
      </c>
      <c r="MN12" s="333">
        <v>0.9455517953892445</v>
      </c>
      <c r="MO12" s="333">
        <v>0.8602010664494798</v>
      </c>
      <c r="MP12" s="333">
        <v>0.91687681890949724</v>
      </c>
      <c r="MQ12" s="333">
        <v>0.79860118600728613</v>
      </c>
      <c r="MR12" s="333">
        <v>0.85283608498322017</v>
      </c>
      <c r="MS12" s="333">
        <v>0.77980727846809883</v>
      </c>
      <c r="MT12" s="333">
        <v>0.80693706546763377</v>
      </c>
      <c r="MU12" s="333">
        <v>0.81188885085029616</v>
      </c>
      <c r="MV12" s="333">
        <v>0.76386965620531122</v>
      </c>
      <c r="MW12" s="333">
        <v>0.90405159925498979</v>
      </c>
      <c r="MX12" s="333">
        <v>0.88178611814420349</v>
      </c>
      <c r="MY12" s="333">
        <v>0.81033955421745552</v>
      </c>
      <c r="MZ12" s="333">
        <v>0.81734193134494781</v>
      </c>
      <c r="NA12" s="333">
        <v>0.80966246164427058</v>
      </c>
      <c r="NB12" s="333">
        <v>0.87473845180397403</v>
      </c>
      <c r="NC12" s="333">
        <v>0.89527303155903615</v>
      </c>
      <c r="ND12" s="333">
        <v>0.9978684353149162</v>
      </c>
      <c r="NE12" s="333">
        <v>0.85405662469630239</v>
      </c>
      <c r="NF12" s="333">
        <v>0.81565407438457371</v>
      </c>
      <c r="NG12" s="333">
        <v>0.84099041923702045</v>
      </c>
      <c r="NH12" s="333">
        <v>0.70576565963396076</v>
      </c>
      <c r="NI12" s="333">
        <v>0.78039709603176322</v>
      </c>
      <c r="NJ12" s="333">
        <v>0.85704814390473516</v>
      </c>
    </row>
    <row r="13" spans="1:374" x14ac:dyDescent="0.25">
      <c r="A13" s="314">
        <v>43344</v>
      </c>
      <c r="B13" s="314">
        <v>43373</v>
      </c>
      <c r="D13" s="179" t="s">
        <v>100</v>
      </c>
      <c r="E13" s="342">
        <f t="shared" si="6"/>
        <v>599.76955799254074</v>
      </c>
      <c r="F13" s="339">
        <f t="shared" si="7"/>
        <v>286.53086068634514</v>
      </c>
      <c r="I13" s="327">
        <v>0.41666666666666702</v>
      </c>
      <c r="J13" s="333">
        <v>1.1744668113724641</v>
      </c>
      <c r="K13" s="333">
        <v>0.9402465287354661</v>
      </c>
      <c r="L13" s="333">
        <v>0.95051121210397316</v>
      </c>
      <c r="M13" s="333">
        <v>1.0951104259330526</v>
      </c>
      <c r="N13" s="333">
        <v>1.0492979040248942</v>
      </c>
      <c r="O13" s="333">
        <v>1.1933048116424401</v>
      </c>
      <c r="P13" s="333">
        <v>1.2053765923677355</v>
      </c>
      <c r="Q13" s="333">
        <v>0.91129074567692459</v>
      </c>
      <c r="R13" s="333">
        <v>0.75488429111555555</v>
      </c>
      <c r="S13" s="333">
        <v>0.81751797051727282</v>
      </c>
      <c r="T13" s="333">
        <v>0.71518497358307331</v>
      </c>
      <c r="U13" s="333">
        <v>0.76736277368717931</v>
      </c>
      <c r="V13" s="333">
        <v>0.78875865138948331</v>
      </c>
      <c r="W13" s="333">
        <v>1.0588084004903873</v>
      </c>
      <c r="X13" s="333">
        <v>1.0374356731211767</v>
      </c>
      <c r="Y13" s="333">
        <v>0.8140192675568193</v>
      </c>
      <c r="Z13" s="333">
        <v>0.78680901822453597</v>
      </c>
      <c r="AA13" s="333">
        <v>0.89226145975251114</v>
      </c>
      <c r="AB13" s="333">
        <v>0.86014670177037367</v>
      </c>
      <c r="AC13" s="333">
        <v>0.87256049889816645</v>
      </c>
      <c r="AD13" s="333">
        <v>0.82866501143021853</v>
      </c>
      <c r="AE13" s="333">
        <v>0.71695342485773028</v>
      </c>
      <c r="AF13" s="333">
        <v>0.76868474988491609</v>
      </c>
      <c r="AG13" s="333">
        <v>0.68026381064503727</v>
      </c>
      <c r="AH13" s="333">
        <v>0.76151068660878085</v>
      </c>
      <c r="AI13" s="333">
        <v>0.84974121059363805</v>
      </c>
      <c r="AJ13" s="333">
        <v>0.80450703348328456</v>
      </c>
      <c r="AK13" s="333">
        <v>0.84280560996210141</v>
      </c>
      <c r="AL13" s="333">
        <v>0.70439051444498157</v>
      </c>
      <c r="AM13" s="333">
        <v>0.79600203355432719</v>
      </c>
      <c r="AN13" s="333">
        <v>0.79891530736184635</v>
      </c>
      <c r="AO13" s="333">
        <v>0.73613414806410427</v>
      </c>
      <c r="AP13" s="333">
        <v>0.81539033959221441</v>
      </c>
      <c r="AQ13" s="333">
        <v>0.98483358045061875</v>
      </c>
      <c r="AR13" s="333">
        <v>0.87489864292295383</v>
      </c>
      <c r="AS13" s="333">
        <v>0.67998963536690082</v>
      </c>
      <c r="AT13" s="333">
        <v>0.7423781900246722</v>
      </c>
      <c r="AU13" s="333">
        <v>0.79062050285582697</v>
      </c>
      <c r="AV13" s="333">
        <v>0.77144704917116225</v>
      </c>
      <c r="AW13" s="333">
        <v>0.77512001609227432</v>
      </c>
      <c r="AX13" s="333">
        <v>0.83272502921543257</v>
      </c>
      <c r="AY13" s="333">
        <v>0.88900743604040267</v>
      </c>
      <c r="AZ13" s="333">
        <v>0.69951669352747192</v>
      </c>
      <c r="BA13" s="333">
        <v>0.68867295232635417</v>
      </c>
      <c r="BB13" s="333">
        <v>0.69924606938082923</v>
      </c>
      <c r="BC13" s="333">
        <v>0.67753021549756431</v>
      </c>
      <c r="BD13" s="333">
        <v>0.70285732033715953</v>
      </c>
      <c r="BE13" s="333">
        <v>0.8124920403237752</v>
      </c>
      <c r="BF13" s="333">
        <v>0.81403645506729483</v>
      </c>
      <c r="BG13" s="333">
        <v>0.76825567957529417</v>
      </c>
      <c r="BH13" s="333">
        <v>0.66385547167468251</v>
      </c>
      <c r="BI13" s="333">
        <v>0.63235548974621869</v>
      </c>
      <c r="BJ13" s="333">
        <v>0.6534781811974415</v>
      </c>
      <c r="BK13" s="333">
        <v>0.74415765630899722</v>
      </c>
      <c r="BL13" s="333">
        <v>0.73990507261243343</v>
      </c>
      <c r="BM13" s="333">
        <v>0.8185458646323287</v>
      </c>
      <c r="BN13" s="333">
        <v>0.71870719237231262</v>
      </c>
      <c r="BO13" s="333">
        <v>0.63300870361021122</v>
      </c>
      <c r="BP13" s="333">
        <v>0.60946392537212934</v>
      </c>
      <c r="BQ13" s="333">
        <v>0.60193622446815798</v>
      </c>
      <c r="BR13" s="333">
        <v>0.7588913165576644</v>
      </c>
      <c r="BS13" s="333">
        <v>0.85248201796327594</v>
      </c>
      <c r="BT13" s="333">
        <v>0.79203903777703344</v>
      </c>
      <c r="BU13" s="333">
        <v>0.72820705182993661</v>
      </c>
      <c r="BV13" s="333">
        <v>0.61371300646621474</v>
      </c>
      <c r="BW13" s="333">
        <v>0.79071386860148218</v>
      </c>
      <c r="BX13" s="333">
        <v>0.72764717760005293</v>
      </c>
      <c r="BY13" s="333">
        <v>0.73120850637047274</v>
      </c>
      <c r="BZ13" s="333">
        <v>0.81825979595652898</v>
      </c>
      <c r="CA13" s="333">
        <v>0.8299983751047878</v>
      </c>
      <c r="CB13" s="333">
        <v>0.66828296099273987</v>
      </c>
      <c r="CC13" s="333">
        <v>0.9081878385141593</v>
      </c>
      <c r="CD13" s="333">
        <v>0.69395363153419354</v>
      </c>
      <c r="CE13" s="333">
        <v>0.70234763911162701</v>
      </c>
      <c r="CF13" s="333">
        <v>0.7160902654643293</v>
      </c>
      <c r="CG13" s="333">
        <v>0.86377011955898286</v>
      </c>
      <c r="CH13" s="333">
        <v>0.89313415872724611</v>
      </c>
      <c r="CI13" s="333">
        <v>0.72104168640913768</v>
      </c>
      <c r="CJ13" s="333">
        <v>0.70384809197897813</v>
      </c>
      <c r="CK13" s="333">
        <v>0.89103452134509775</v>
      </c>
      <c r="CL13" s="333">
        <v>0.76440851534529242</v>
      </c>
      <c r="CM13" s="333">
        <v>0.73362030285237467</v>
      </c>
      <c r="CN13" s="333">
        <v>0.85874868280229688</v>
      </c>
      <c r="CO13" s="333">
        <v>0.82033285581244619</v>
      </c>
      <c r="CP13" s="333">
        <v>0.6681396140464495</v>
      </c>
      <c r="CQ13" s="333">
        <v>0.66532105931799834</v>
      </c>
      <c r="CR13" s="333">
        <v>0.69364527501889006</v>
      </c>
      <c r="CS13" s="333">
        <v>0.66386843902954429</v>
      </c>
      <c r="CT13" s="333">
        <v>0.79901075049721082</v>
      </c>
      <c r="CU13" s="333">
        <v>0.89084462448548785</v>
      </c>
      <c r="CV13" s="333">
        <v>0.86672625613791021</v>
      </c>
      <c r="CW13" s="333">
        <v>0.76455041841341531</v>
      </c>
      <c r="CX13" s="333">
        <v>0.73506487939493959</v>
      </c>
      <c r="CY13" s="333">
        <v>0.68361409976364618</v>
      </c>
      <c r="CZ13" s="333">
        <v>0.73450279235582983</v>
      </c>
      <c r="DA13" s="333">
        <v>0.76988001660842365</v>
      </c>
      <c r="DB13" s="333">
        <v>0.74226067893120773</v>
      </c>
      <c r="DC13" s="333">
        <v>0.81090408583726048</v>
      </c>
      <c r="DD13" s="333">
        <v>0.64866601245554034</v>
      </c>
      <c r="DE13" s="333">
        <v>0.72353859430290957</v>
      </c>
      <c r="DF13" s="333">
        <v>0.65841988441573218</v>
      </c>
      <c r="DG13" s="333">
        <v>0.58717649060607158</v>
      </c>
      <c r="DH13" s="333">
        <v>0.65033524784890584</v>
      </c>
      <c r="DI13" s="333">
        <v>0.65562484328576687</v>
      </c>
      <c r="DJ13" s="333">
        <v>0.81069812083654436</v>
      </c>
      <c r="DK13" s="333">
        <v>0.68009394366930687</v>
      </c>
      <c r="DL13" s="333">
        <v>0.65277932690091656</v>
      </c>
      <c r="DM13" s="333">
        <v>0.68582881897229031</v>
      </c>
      <c r="DN13" s="333">
        <v>0.72971431190469271</v>
      </c>
      <c r="DO13" s="333">
        <v>0.72683089742089579</v>
      </c>
      <c r="DP13" s="333">
        <v>0.84859436781935838</v>
      </c>
      <c r="DQ13" s="333">
        <v>0.85732386280306394</v>
      </c>
      <c r="DR13" s="333">
        <v>0.65928936591366927</v>
      </c>
      <c r="DS13" s="333">
        <v>0.58676915604928215</v>
      </c>
      <c r="DT13" s="333">
        <v>0.62345266413089584</v>
      </c>
      <c r="DU13" s="333">
        <v>0.61789148303951025</v>
      </c>
      <c r="DV13" s="333">
        <v>0.66368899991731567</v>
      </c>
      <c r="DW13" s="333">
        <v>0.7605276632231901</v>
      </c>
      <c r="DX13" s="333">
        <v>0.72737548618957826</v>
      </c>
      <c r="DY13" s="333">
        <v>0.6520650998842028</v>
      </c>
      <c r="DZ13" s="333">
        <v>0.65141170195162768</v>
      </c>
      <c r="EA13" s="333">
        <v>0.6313511846442863</v>
      </c>
      <c r="EB13" s="333">
        <v>0.69610932892371347</v>
      </c>
      <c r="EC13" s="333">
        <v>0.802403875393362</v>
      </c>
      <c r="ED13" s="333">
        <v>0.77515697826056507</v>
      </c>
      <c r="EE13" s="333">
        <v>0.79494831705058566</v>
      </c>
      <c r="EF13" s="333">
        <v>0.613908071033203</v>
      </c>
      <c r="EG13" s="333">
        <v>0.6146142548118948</v>
      </c>
      <c r="EH13" s="333">
        <v>0.66442848188734083</v>
      </c>
      <c r="EI13" s="333">
        <v>0.65563847343955006</v>
      </c>
      <c r="EJ13" s="333">
        <v>0.63271005618278964</v>
      </c>
      <c r="EK13" s="333">
        <v>0.82671234725813525</v>
      </c>
      <c r="EL13" s="333">
        <v>0.79637368867852931</v>
      </c>
      <c r="EM13" s="333">
        <v>0.67724186917405216</v>
      </c>
      <c r="EN13" s="333">
        <v>0.68320093033790541</v>
      </c>
      <c r="EO13" s="333">
        <v>0.68379533864744579</v>
      </c>
      <c r="EP13" s="333">
        <v>0.6781471889414139</v>
      </c>
      <c r="EQ13" s="333">
        <v>0.71197473978449577</v>
      </c>
      <c r="ER13" s="333">
        <v>0.84916469091220104</v>
      </c>
      <c r="ES13" s="333">
        <v>0.82888025178512248</v>
      </c>
      <c r="ET13" s="333">
        <v>0.71096126000553028</v>
      </c>
      <c r="EU13" s="333">
        <v>0.71869059265109492</v>
      </c>
      <c r="EV13" s="333">
        <v>0.74478798241903554</v>
      </c>
      <c r="EW13" s="333">
        <v>0.77172855566579468</v>
      </c>
      <c r="EX13" s="333">
        <v>0.8166415248090908</v>
      </c>
      <c r="EY13" s="333">
        <v>1.3072040636173998</v>
      </c>
      <c r="EZ13" s="333">
        <v>0.98673377736637957</v>
      </c>
      <c r="FA13" s="333">
        <v>0.78629287974523332</v>
      </c>
      <c r="FB13" s="333">
        <v>0.75881767230439501</v>
      </c>
      <c r="FC13" s="333">
        <v>0.82008825271815733</v>
      </c>
      <c r="FD13" s="333">
        <v>0.81440138865206602</v>
      </c>
      <c r="FE13" s="333">
        <v>0.85777822101984813</v>
      </c>
      <c r="FF13" s="333">
        <v>1.3427953379082256</v>
      </c>
      <c r="FG13" s="333">
        <v>0.95452394706069166</v>
      </c>
      <c r="FH13" s="333">
        <v>0.80350885718187537</v>
      </c>
      <c r="FI13" s="333">
        <v>0.73517540862113806</v>
      </c>
      <c r="FJ13" s="333">
        <v>0.79902172307182351</v>
      </c>
      <c r="FK13" s="333">
        <v>0.75693351492849781</v>
      </c>
      <c r="FL13" s="333">
        <v>0.81970645190345615</v>
      </c>
      <c r="FM13" s="333">
        <v>1.1199790326466161</v>
      </c>
      <c r="FN13" s="333">
        <v>0.98550757172689374</v>
      </c>
      <c r="FO13" s="333">
        <v>0.78903183840006819</v>
      </c>
      <c r="FP13" s="333">
        <v>0.83185096695975391</v>
      </c>
      <c r="FQ13" s="333">
        <v>0.8924433147302091</v>
      </c>
      <c r="FR13" s="333">
        <v>1.081512923737787</v>
      </c>
      <c r="FS13" s="333">
        <v>1.0278060687755222</v>
      </c>
      <c r="FT13" s="333">
        <v>1.0964802506179541</v>
      </c>
      <c r="FU13" s="333">
        <v>1.1991790455962861</v>
      </c>
      <c r="FV13" s="333">
        <v>1.3273920884322206</v>
      </c>
      <c r="FW13" s="333">
        <v>1.4525137588787032</v>
      </c>
      <c r="FX13" s="333">
        <v>1.0690081230720918</v>
      </c>
      <c r="FY13" s="333">
        <v>1.0358687575199568</v>
      </c>
      <c r="FZ13" s="333">
        <v>1.0967892503591223</v>
      </c>
      <c r="GA13" s="333">
        <v>1.0347391967238782</v>
      </c>
      <c r="GB13" s="333">
        <v>1.0939835593531153</v>
      </c>
      <c r="GC13" s="333">
        <v>1.2359790318290618</v>
      </c>
      <c r="GD13" s="333">
        <v>1.0969643762394026</v>
      </c>
      <c r="GE13" s="333">
        <v>1.0570191981933532</v>
      </c>
      <c r="GF13" s="333">
        <v>1.1053960009264241</v>
      </c>
      <c r="GG13" s="333">
        <v>1.4449018632331385</v>
      </c>
      <c r="GH13" s="333">
        <v>1.778850814075877</v>
      </c>
      <c r="GI13" s="333">
        <v>1.89313653707547</v>
      </c>
      <c r="GJ13" s="333">
        <v>1.9104618488971119</v>
      </c>
      <c r="GK13" s="333">
        <v>1.8360095872695952</v>
      </c>
      <c r="GL13" s="333">
        <v>1.774014236139708</v>
      </c>
      <c r="GM13" s="333">
        <v>1.877665674286334</v>
      </c>
      <c r="GN13" s="333">
        <v>1.5710381953302257</v>
      </c>
      <c r="GO13" s="333">
        <v>1.192920491391021</v>
      </c>
      <c r="GP13" s="333">
        <v>1.086155522378905</v>
      </c>
      <c r="GQ13" s="333">
        <v>1.1322183031105715</v>
      </c>
      <c r="GR13" s="333">
        <v>1.3364388329804027</v>
      </c>
      <c r="GS13" s="333">
        <v>1.5614530046469655</v>
      </c>
      <c r="GT13" s="333">
        <v>1.2166650065136411</v>
      </c>
      <c r="GU13" s="333">
        <v>1.283584240410597</v>
      </c>
      <c r="GV13" s="333">
        <v>1.4297018904943868</v>
      </c>
      <c r="GW13" s="333">
        <v>1.3869844669865616</v>
      </c>
      <c r="GX13" s="333">
        <v>1.6609211022100963</v>
      </c>
      <c r="GY13" s="333">
        <v>1.7013086485274642</v>
      </c>
      <c r="GZ13" s="333">
        <v>1.3857287899043182</v>
      </c>
      <c r="HA13" s="333">
        <v>1.1638403616843018</v>
      </c>
      <c r="HB13" s="333">
        <v>1.3492417468741496</v>
      </c>
      <c r="HC13" s="333">
        <v>1.2507751970513539</v>
      </c>
      <c r="HD13" s="333">
        <v>1.5405193133949482</v>
      </c>
      <c r="HE13" s="333">
        <v>1.4139952479638895</v>
      </c>
      <c r="HF13" s="333">
        <v>1.7353804055582602</v>
      </c>
      <c r="HG13" s="333">
        <v>1.4859892321235157</v>
      </c>
      <c r="HH13" s="333">
        <v>1.445396018878927</v>
      </c>
      <c r="HI13" s="333">
        <v>1.6814508231075902</v>
      </c>
      <c r="HJ13" s="333">
        <v>1.7013069809357475</v>
      </c>
      <c r="HK13" s="333">
        <v>1.4267806322804026</v>
      </c>
      <c r="HL13" s="333">
        <v>1.3833523532784964</v>
      </c>
      <c r="HM13" s="333">
        <v>1.2588915941540646</v>
      </c>
      <c r="HN13" s="333">
        <v>1.4913198740204581</v>
      </c>
      <c r="HO13" s="333">
        <v>1.8747681161623413</v>
      </c>
      <c r="HP13" s="333">
        <v>1.8453169807317369</v>
      </c>
      <c r="HQ13" s="333">
        <v>1.7550200508430516</v>
      </c>
      <c r="HR13" s="333">
        <v>1.8441396814172073</v>
      </c>
      <c r="HS13" s="333">
        <v>1.8207180609212339</v>
      </c>
      <c r="HT13" s="333">
        <v>1.93197702993877</v>
      </c>
      <c r="HU13" s="333">
        <v>1.6382452273683237</v>
      </c>
      <c r="HV13" s="333">
        <v>1.6002305077809655</v>
      </c>
      <c r="HW13" s="333">
        <v>1.6167155727524651</v>
      </c>
      <c r="HX13" s="333">
        <v>1.6116343970185312</v>
      </c>
      <c r="HY13" s="333">
        <v>1.5273685373062618</v>
      </c>
      <c r="HZ13" s="333">
        <v>1.3183343197967625</v>
      </c>
      <c r="IA13" s="333">
        <v>1.3505148262216451</v>
      </c>
      <c r="IB13" s="333">
        <v>1.4550114951846711</v>
      </c>
      <c r="IC13" s="333">
        <v>1.625550017351038</v>
      </c>
      <c r="ID13" s="333">
        <v>1.6344816389391004</v>
      </c>
      <c r="IE13" s="333">
        <v>1.6752793608905536</v>
      </c>
      <c r="IF13" s="333">
        <v>1.1914939999568215</v>
      </c>
      <c r="IG13" s="333">
        <v>1.067007384812473</v>
      </c>
      <c r="IH13" s="333">
        <v>1.0823815368135477</v>
      </c>
      <c r="II13" s="333">
        <v>1.3204304805893672</v>
      </c>
      <c r="IJ13" s="333">
        <v>1.1420674262844623</v>
      </c>
      <c r="IK13" s="333">
        <v>1.0494510895538049</v>
      </c>
      <c r="IL13" s="333">
        <v>1.2667043000099933</v>
      </c>
      <c r="IM13" s="333">
        <v>1.2906058740909587</v>
      </c>
      <c r="IN13" s="333">
        <v>1.5273972573939811</v>
      </c>
      <c r="IO13" s="333">
        <v>1.8263358263040881</v>
      </c>
      <c r="IP13" s="333">
        <v>2.0143663759565329</v>
      </c>
      <c r="IQ13" s="333">
        <v>1.913336452818178</v>
      </c>
      <c r="IR13" s="333">
        <v>1.3492860425089812</v>
      </c>
      <c r="IS13" s="333">
        <v>1.1006174601822045</v>
      </c>
      <c r="IT13" s="333">
        <v>1.2144093051670648</v>
      </c>
      <c r="IU13" s="333">
        <v>1.7866802086696318</v>
      </c>
      <c r="IV13" s="333">
        <v>1.7489515964641131</v>
      </c>
      <c r="IW13" s="333">
        <v>1.5823559464662997</v>
      </c>
      <c r="IX13" s="333">
        <v>1.7039940226302508</v>
      </c>
      <c r="IY13" s="333">
        <v>1.3371719931382573</v>
      </c>
      <c r="IZ13" s="333">
        <v>1.208850762419188</v>
      </c>
      <c r="JA13" s="333">
        <v>0.96965874742864611</v>
      </c>
      <c r="JB13" s="333">
        <v>0.93949358753347589</v>
      </c>
      <c r="JC13" s="333">
        <v>0.97159184433246559</v>
      </c>
      <c r="JD13" s="333">
        <v>1.1538924582386829</v>
      </c>
      <c r="JE13" s="333">
        <v>1.0410496264333302</v>
      </c>
      <c r="JF13" s="333">
        <v>1.1156981407403024</v>
      </c>
      <c r="JG13" s="333">
        <v>1.1079874894688069</v>
      </c>
      <c r="JH13" s="333">
        <v>1.1018845949152507</v>
      </c>
      <c r="JI13" s="333">
        <v>0.96161808117064207</v>
      </c>
      <c r="JJ13" s="333">
        <v>1.3485159506091107</v>
      </c>
      <c r="JK13" s="333">
        <v>1.1289950789735432</v>
      </c>
      <c r="JL13" s="333">
        <v>0.90391840442341043</v>
      </c>
      <c r="JM13" s="333">
        <v>0.90404135396659269</v>
      </c>
      <c r="JN13" s="333">
        <v>1.2202569466252056</v>
      </c>
      <c r="JO13" s="333">
        <v>0.9187087056661567</v>
      </c>
      <c r="JP13" s="333">
        <v>0.79037786145011513</v>
      </c>
      <c r="JQ13" s="333">
        <v>0.87261985860406743</v>
      </c>
      <c r="JR13" s="333">
        <v>1.0037594901474958</v>
      </c>
      <c r="JS13" s="333">
        <v>0.82603508207368215</v>
      </c>
      <c r="JT13" s="333">
        <v>0.83358786527335271</v>
      </c>
      <c r="JU13" s="333">
        <v>0.82451062345345272</v>
      </c>
      <c r="JV13" s="333">
        <v>0.82165344367862769</v>
      </c>
      <c r="JW13" s="333">
        <v>0.73473616999612723</v>
      </c>
      <c r="JX13" s="333">
        <v>0.87898089052263606</v>
      </c>
      <c r="JY13" s="333">
        <v>0.84390881848898902</v>
      </c>
      <c r="JZ13" s="333">
        <v>0.78520388878641834</v>
      </c>
      <c r="KA13" s="333">
        <v>0.80047309640804942</v>
      </c>
      <c r="KB13" s="333">
        <v>0.89470565762191245</v>
      </c>
      <c r="KC13" s="333">
        <v>1.0440406080070572</v>
      </c>
      <c r="KD13" s="333">
        <v>0.95464825106699036</v>
      </c>
      <c r="KE13" s="333">
        <v>0.84736828111052864</v>
      </c>
      <c r="KF13" s="333">
        <v>0.89001056867102712</v>
      </c>
      <c r="KG13" s="333">
        <v>0.95033731289591272</v>
      </c>
      <c r="KH13" s="333">
        <v>0.73164662304873307</v>
      </c>
      <c r="KI13" s="333">
        <v>0.75988884408350255</v>
      </c>
      <c r="KJ13" s="333">
        <v>0.81057222802669671</v>
      </c>
      <c r="KK13" s="333">
        <v>0.78863776486701842</v>
      </c>
      <c r="KL13" s="333">
        <v>0.7019770346983667</v>
      </c>
      <c r="KM13" s="333">
        <v>0.68393188442367447</v>
      </c>
      <c r="KN13" s="333">
        <v>0.72068678411327081</v>
      </c>
      <c r="KO13" s="333">
        <v>0.80793935459103694</v>
      </c>
      <c r="KP13" s="333">
        <v>0.77377079730222909</v>
      </c>
      <c r="KQ13" s="333">
        <v>0.85045524476633416</v>
      </c>
      <c r="KR13" s="333">
        <v>0.70745322333800009</v>
      </c>
      <c r="KS13" s="333">
        <v>0.66889324494084834</v>
      </c>
      <c r="KT13" s="333">
        <v>0.6327647033728645</v>
      </c>
      <c r="KU13" s="333">
        <v>0.64601526455615688</v>
      </c>
      <c r="KV13" s="333">
        <v>0.76235564944621881</v>
      </c>
      <c r="KW13" s="333">
        <v>0.86885985444519209</v>
      </c>
      <c r="KX13" s="333">
        <v>0.78860880014537338</v>
      </c>
      <c r="KY13" s="333">
        <v>0.59782258958334389</v>
      </c>
      <c r="KZ13" s="333">
        <v>0.66757867694198292</v>
      </c>
      <c r="LA13" s="333">
        <v>0.66329931196980318</v>
      </c>
      <c r="LB13" s="333">
        <v>0.69456771975277043</v>
      </c>
      <c r="LC13" s="333">
        <v>0.74985586715911745</v>
      </c>
      <c r="LD13" s="333">
        <v>0.80766792130049947</v>
      </c>
      <c r="LE13" s="333">
        <v>0.83638428172256485</v>
      </c>
      <c r="LF13" s="333">
        <v>0.76684089885214257</v>
      </c>
      <c r="LG13" s="333">
        <v>0.81289186155375237</v>
      </c>
      <c r="LH13" s="333">
        <v>0.68122412590362047</v>
      </c>
      <c r="LI13" s="333">
        <v>0.63773816548737317</v>
      </c>
      <c r="LJ13" s="333">
        <v>0.70393198900437004</v>
      </c>
      <c r="LK13" s="333">
        <v>0.81198756272850481</v>
      </c>
      <c r="LL13" s="333">
        <v>0.9272138071060374</v>
      </c>
      <c r="LM13" s="333">
        <v>0.8195014668544025</v>
      </c>
      <c r="LN13" s="333">
        <v>0.73420677771330645</v>
      </c>
      <c r="LO13" s="333">
        <v>0.74340773819711781</v>
      </c>
      <c r="LP13" s="333">
        <v>0.8959337842933448</v>
      </c>
      <c r="LQ13" s="333">
        <v>0.86943152269998558</v>
      </c>
      <c r="LR13" s="333">
        <v>0.87047034427670178</v>
      </c>
      <c r="LS13" s="333">
        <v>0.88511646182069437</v>
      </c>
      <c r="LT13" s="333">
        <v>0.73300507392504943</v>
      </c>
      <c r="LU13" s="333">
        <v>0.7309715354240014</v>
      </c>
      <c r="LV13" s="333">
        <v>0.82426772839127516</v>
      </c>
      <c r="LW13" s="333">
        <v>1.2589534479394755</v>
      </c>
      <c r="LX13" s="333">
        <v>1.0673719007879876</v>
      </c>
      <c r="LY13" s="333">
        <v>0.94328139697441471</v>
      </c>
      <c r="LZ13" s="333">
        <v>0.85994608625140923</v>
      </c>
      <c r="MA13" s="333">
        <v>0.8064128600902114</v>
      </c>
      <c r="MB13" s="333">
        <v>0.80800700122663693</v>
      </c>
      <c r="MC13" s="333">
        <v>0.80691430746632253</v>
      </c>
      <c r="MD13" s="333">
        <v>0.760068690634223</v>
      </c>
      <c r="ME13" s="333">
        <v>0.79113138685362883</v>
      </c>
      <c r="MF13" s="333">
        <v>0.85584335159791614</v>
      </c>
      <c r="MG13" s="333">
        <v>0.8597531820542792</v>
      </c>
      <c r="MH13" s="333">
        <v>0.64511822441790823</v>
      </c>
      <c r="MI13" s="333">
        <v>0.72862951956921285</v>
      </c>
      <c r="MJ13" s="333">
        <v>0.80065699660342493</v>
      </c>
      <c r="MK13" s="333">
        <v>0.75934283154938387</v>
      </c>
      <c r="ML13" s="333">
        <v>0.76836509008328691</v>
      </c>
      <c r="MM13" s="333">
        <v>0.96362004846564675</v>
      </c>
      <c r="MN13" s="333">
        <v>1.0074316570125299</v>
      </c>
      <c r="MO13" s="333">
        <v>0.77382802750711055</v>
      </c>
      <c r="MP13" s="333">
        <v>0.82795858034913317</v>
      </c>
      <c r="MQ13" s="333">
        <v>0.73427071859353243</v>
      </c>
      <c r="MR13" s="333">
        <v>0.88559279174376382</v>
      </c>
      <c r="MS13" s="333">
        <v>0.75417566896225374</v>
      </c>
      <c r="MT13" s="333">
        <v>0.93234420394006878</v>
      </c>
      <c r="MU13" s="333">
        <v>0.90849541956054325</v>
      </c>
      <c r="MV13" s="333">
        <v>0.72033343639348579</v>
      </c>
      <c r="MW13" s="333">
        <v>0.80068211982131887</v>
      </c>
      <c r="MX13" s="333">
        <v>0.83864533556114373</v>
      </c>
      <c r="MY13" s="333">
        <v>0.80774049339249732</v>
      </c>
      <c r="MZ13" s="333">
        <v>0.82691997349202417</v>
      </c>
      <c r="NA13" s="333">
        <v>0.83588134119202562</v>
      </c>
      <c r="NB13" s="333">
        <v>0.98014075944969059</v>
      </c>
      <c r="NC13" s="333">
        <v>0.97063129331564624</v>
      </c>
      <c r="ND13" s="333">
        <v>1.0507398433282469</v>
      </c>
      <c r="NE13" s="333">
        <v>0.85151424732965109</v>
      </c>
      <c r="NF13" s="333">
        <v>0.83627735344306453</v>
      </c>
      <c r="NG13" s="333">
        <v>0.86387151210398527</v>
      </c>
      <c r="NH13" s="333">
        <v>0.77792962729367909</v>
      </c>
      <c r="NI13" s="333">
        <v>0.9120905137287485</v>
      </c>
      <c r="NJ13" s="333">
        <v>0.80430671924577457</v>
      </c>
    </row>
    <row r="14" spans="1:374" x14ac:dyDescent="0.25">
      <c r="A14" s="314">
        <v>43374</v>
      </c>
      <c r="B14" s="314">
        <v>43404</v>
      </c>
      <c r="D14" s="179" t="s">
        <v>86</v>
      </c>
      <c r="E14" s="342">
        <f t="shared" si="6"/>
        <v>383.48455824593918</v>
      </c>
      <c r="F14" s="339">
        <f t="shared" si="7"/>
        <v>226.8509509062022</v>
      </c>
      <c r="I14" s="327">
        <v>0.45833333333333298</v>
      </c>
      <c r="J14" s="333">
        <v>1.1732461993144383</v>
      </c>
      <c r="K14" s="333">
        <v>1.021560286136864</v>
      </c>
      <c r="L14" s="333">
        <v>0.95949522152413946</v>
      </c>
      <c r="M14" s="333">
        <v>1.1926800267130815</v>
      </c>
      <c r="N14" s="333">
        <v>1.0701529217154546</v>
      </c>
      <c r="O14" s="333">
        <v>1.1960621701598684</v>
      </c>
      <c r="P14" s="333">
        <v>1.2622387402245128</v>
      </c>
      <c r="Q14" s="333">
        <v>0.85807065754884149</v>
      </c>
      <c r="R14" s="333">
        <v>0.74379554596785813</v>
      </c>
      <c r="S14" s="333">
        <v>0.77775811688973717</v>
      </c>
      <c r="T14" s="333">
        <v>0.72306900790314188</v>
      </c>
      <c r="U14" s="333">
        <v>0.74234874888148972</v>
      </c>
      <c r="V14" s="333">
        <v>0.8178184994424722</v>
      </c>
      <c r="W14" s="333">
        <v>1.0299025610396397</v>
      </c>
      <c r="X14" s="333">
        <v>1.0447217882682684</v>
      </c>
      <c r="Y14" s="333">
        <v>0.79409440101027207</v>
      </c>
      <c r="Z14" s="333">
        <v>0.75569214302090282</v>
      </c>
      <c r="AA14" s="333">
        <v>0.87741773774882459</v>
      </c>
      <c r="AB14" s="333">
        <v>0.86227221021771661</v>
      </c>
      <c r="AC14" s="333">
        <v>0.88239557940748858</v>
      </c>
      <c r="AD14" s="333">
        <v>0.86543306937805253</v>
      </c>
      <c r="AE14" s="333">
        <v>0.72802584342607202</v>
      </c>
      <c r="AF14" s="333">
        <v>0.75401946732380476</v>
      </c>
      <c r="AG14" s="333">
        <v>0.65649235747875367</v>
      </c>
      <c r="AH14" s="333">
        <v>0.75827505267450601</v>
      </c>
      <c r="AI14" s="333">
        <v>0.81146642749342934</v>
      </c>
      <c r="AJ14" s="333">
        <v>0.91394629297962571</v>
      </c>
      <c r="AK14" s="333">
        <v>0.84654804211574186</v>
      </c>
      <c r="AL14" s="333">
        <v>0.67872815121106789</v>
      </c>
      <c r="AM14" s="333">
        <v>0.74972362282200311</v>
      </c>
      <c r="AN14" s="333">
        <v>0.77796177757807072</v>
      </c>
      <c r="AO14" s="333">
        <v>0.70786026407814329</v>
      </c>
      <c r="AP14" s="333">
        <v>0.79653518942533497</v>
      </c>
      <c r="AQ14" s="333">
        <v>1.0210781016650881</v>
      </c>
      <c r="AR14" s="333">
        <v>0.92565269766300939</v>
      </c>
      <c r="AS14" s="333">
        <v>0.65423947417511319</v>
      </c>
      <c r="AT14" s="333">
        <v>0.72067899428942839</v>
      </c>
      <c r="AU14" s="333">
        <v>0.78799945222715695</v>
      </c>
      <c r="AV14" s="333">
        <v>0.74891270522314579</v>
      </c>
      <c r="AW14" s="333">
        <v>0.73716490008525493</v>
      </c>
      <c r="AX14" s="333">
        <v>0.8510651189535765</v>
      </c>
      <c r="AY14" s="333">
        <v>0.8931999316461845</v>
      </c>
      <c r="AZ14" s="333">
        <v>0.68564401286669774</v>
      </c>
      <c r="BA14" s="333">
        <v>0.71730947900338449</v>
      </c>
      <c r="BB14" s="333">
        <v>0.62497102223094458</v>
      </c>
      <c r="BC14" s="333">
        <v>0.68578955720916601</v>
      </c>
      <c r="BD14" s="333">
        <v>0.67631509358993536</v>
      </c>
      <c r="BE14" s="333">
        <v>0.84899915340052357</v>
      </c>
      <c r="BF14" s="333">
        <v>0.79414143485104027</v>
      </c>
      <c r="BG14" s="333">
        <v>0.80636215204903228</v>
      </c>
      <c r="BH14" s="333">
        <v>0.63676176654670602</v>
      </c>
      <c r="BI14" s="333">
        <v>0.61848222734857461</v>
      </c>
      <c r="BJ14" s="333">
        <v>0.73731664252143025</v>
      </c>
      <c r="BK14" s="333">
        <v>0.71555583310490911</v>
      </c>
      <c r="BL14" s="333">
        <v>0.69748735948802043</v>
      </c>
      <c r="BM14" s="333">
        <v>0.86409418223599721</v>
      </c>
      <c r="BN14" s="333">
        <v>0.64378588906527545</v>
      </c>
      <c r="BO14" s="333">
        <v>0.63470723652662864</v>
      </c>
      <c r="BP14" s="333">
        <v>0.60856080498198772</v>
      </c>
      <c r="BQ14" s="333">
        <v>0.58267968388648661</v>
      </c>
      <c r="BR14" s="333">
        <v>0.80935411816033742</v>
      </c>
      <c r="BS14" s="333">
        <v>0.76958360948828863</v>
      </c>
      <c r="BT14" s="333">
        <v>0.87129196359585859</v>
      </c>
      <c r="BU14" s="333">
        <v>0.68357968935080127</v>
      </c>
      <c r="BV14" s="333">
        <v>0.62395127301239572</v>
      </c>
      <c r="BW14" s="333">
        <v>0.78522971621041648</v>
      </c>
      <c r="BX14" s="333">
        <v>0.71314242671107242</v>
      </c>
      <c r="BY14" s="333">
        <v>0.66728685861312653</v>
      </c>
      <c r="BZ14" s="333">
        <v>0.78634359235320372</v>
      </c>
      <c r="CA14" s="333">
        <v>0.84508309582592023</v>
      </c>
      <c r="CB14" s="333">
        <v>0.6377973412099972</v>
      </c>
      <c r="CC14" s="333">
        <v>0.90637811894838272</v>
      </c>
      <c r="CD14" s="333">
        <v>0.64532181693734392</v>
      </c>
      <c r="CE14" s="333">
        <v>0.65519310067841685</v>
      </c>
      <c r="CF14" s="333">
        <v>0.67522346370196129</v>
      </c>
      <c r="CG14" s="333">
        <v>0.88674326554798211</v>
      </c>
      <c r="CH14" s="333">
        <v>0.94644590396363804</v>
      </c>
      <c r="CI14" s="333">
        <v>0.72345111039571741</v>
      </c>
      <c r="CJ14" s="333">
        <v>0.74470477096701826</v>
      </c>
      <c r="CK14" s="333">
        <v>0.89566602497986247</v>
      </c>
      <c r="CL14" s="333">
        <v>0.77554029794908663</v>
      </c>
      <c r="CM14" s="333">
        <v>0.67571199606718824</v>
      </c>
      <c r="CN14" s="333">
        <v>0.78545544536540657</v>
      </c>
      <c r="CO14" s="333">
        <v>0.93599030335637068</v>
      </c>
      <c r="CP14" s="333">
        <v>0.60740592026030771</v>
      </c>
      <c r="CQ14" s="333">
        <v>0.71545081648800224</v>
      </c>
      <c r="CR14" s="333">
        <v>0.68641316424689669</v>
      </c>
      <c r="CS14" s="333">
        <v>0.65028465827135074</v>
      </c>
      <c r="CT14" s="333">
        <v>0.82077747027764636</v>
      </c>
      <c r="CU14" s="333">
        <v>0.87437649068542822</v>
      </c>
      <c r="CV14" s="333">
        <v>0.86086028827041206</v>
      </c>
      <c r="CW14" s="333">
        <v>0.75677900574253887</v>
      </c>
      <c r="CX14" s="333">
        <v>0.71498298941597815</v>
      </c>
      <c r="CY14" s="333">
        <v>0.66786433131903722</v>
      </c>
      <c r="CZ14" s="333">
        <v>0.69891493696856266</v>
      </c>
      <c r="DA14" s="333">
        <v>0.75523056466513416</v>
      </c>
      <c r="DB14" s="333">
        <v>0.78949450720355752</v>
      </c>
      <c r="DC14" s="333">
        <v>0.87124114621578885</v>
      </c>
      <c r="DD14" s="333">
        <v>0.62552227899762747</v>
      </c>
      <c r="DE14" s="333">
        <v>0.67189137940315635</v>
      </c>
      <c r="DF14" s="333">
        <v>0.60836857010266998</v>
      </c>
      <c r="DG14" s="333">
        <v>0.59900953429370485</v>
      </c>
      <c r="DH14" s="333">
        <v>0.62650946313397793</v>
      </c>
      <c r="DI14" s="333">
        <v>0.69935140009727292</v>
      </c>
      <c r="DJ14" s="333">
        <v>0.87894560605414929</v>
      </c>
      <c r="DK14" s="333">
        <v>0.74946923569017443</v>
      </c>
      <c r="DL14" s="333">
        <v>0.66387870194110854</v>
      </c>
      <c r="DM14" s="333">
        <v>0.65612034043522505</v>
      </c>
      <c r="DN14" s="333">
        <v>0.71909955473208653</v>
      </c>
      <c r="DO14" s="333">
        <v>0.7694527728518652</v>
      </c>
      <c r="DP14" s="333">
        <v>0.83729425953755476</v>
      </c>
      <c r="DQ14" s="333">
        <v>0.8029062931407227</v>
      </c>
      <c r="DR14" s="333">
        <v>0.58209603117112585</v>
      </c>
      <c r="DS14" s="333">
        <v>0.5645744639332263</v>
      </c>
      <c r="DT14" s="333">
        <v>0.65259004896148154</v>
      </c>
      <c r="DU14" s="333">
        <v>0.56899314319794103</v>
      </c>
      <c r="DV14" s="333">
        <v>0.64958590666095872</v>
      </c>
      <c r="DW14" s="333">
        <v>0.76594497462089017</v>
      </c>
      <c r="DX14" s="333">
        <v>0.7394620797926772</v>
      </c>
      <c r="DY14" s="333">
        <v>0.61157717721011673</v>
      </c>
      <c r="DZ14" s="333">
        <v>0.63803055410913212</v>
      </c>
      <c r="EA14" s="333">
        <v>0.65039576314204306</v>
      </c>
      <c r="EB14" s="333">
        <v>0.76816546212631631</v>
      </c>
      <c r="EC14" s="333">
        <v>0.79815649948815537</v>
      </c>
      <c r="ED14" s="333">
        <v>0.75352984539337442</v>
      </c>
      <c r="EE14" s="333">
        <v>0.83479485542959597</v>
      </c>
      <c r="EF14" s="333">
        <v>0.65024308219562033</v>
      </c>
      <c r="EG14" s="333">
        <v>0.64356732657810434</v>
      </c>
      <c r="EH14" s="333">
        <v>0.63691677795367707</v>
      </c>
      <c r="EI14" s="333">
        <v>0.63013460176509306</v>
      </c>
      <c r="EJ14" s="333">
        <v>0.65747424381206054</v>
      </c>
      <c r="EK14" s="333">
        <v>0.8695897343187351</v>
      </c>
      <c r="EL14" s="333">
        <v>0.82028732547063099</v>
      </c>
      <c r="EM14" s="333">
        <v>0.64749148405818846</v>
      </c>
      <c r="EN14" s="333">
        <v>0.64085010526517239</v>
      </c>
      <c r="EO14" s="333">
        <v>0.70033003615998357</v>
      </c>
      <c r="EP14" s="333">
        <v>0.64329814465949353</v>
      </c>
      <c r="EQ14" s="333">
        <v>0.70787477883197736</v>
      </c>
      <c r="ER14" s="333">
        <v>0.89435948169295665</v>
      </c>
      <c r="ES14" s="333">
        <v>0.89759727889879448</v>
      </c>
      <c r="ET14" s="333">
        <v>0.71993522545192279</v>
      </c>
      <c r="EU14" s="333">
        <v>0.72565063010498776</v>
      </c>
      <c r="EV14" s="333">
        <v>0.72420660308104556</v>
      </c>
      <c r="EW14" s="333">
        <v>0.84433405108867232</v>
      </c>
      <c r="EX14" s="333">
        <v>0.91189758800119447</v>
      </c>
      <c r="EY14" s="333">
        <v>1.4340298856453941</v>
      </c>
      <c r="EZ14" s="333">
        <v>1.0564513953380659</v>
      </c>
      <c r="FA14" s="333">
        <v>0.89648414938709831</v>
      </c>
      <c r="FB14" s="333">
        <v>0.80145758578874138</v>
      </c>
      <c r="FC14" s="333">
        <v>0.8440659425308884</v>
      </c>
      <c r="FD14" s="333">
        <v>0.83766988487871308</v>
      </c>
      <c r="FE14" s="333">
        <v>0.82845817367041286</v>
      </c>
      <c r="FF14" s="333">
        <v>1.5307221451896202</v>
      </c>
      <c r="FG14" s="333">
        <v>0.92405917407898241</v>
      </c>
      <c r="FH14" s="333">
        <v>0.84362998722728622</v>
      </c>
      <c r="FI14" s="333">
        <v>0.80291327278527891</v>
      </c>
      <c r="FJ14" s="333">
        <v>0.79608152456733738</v>
      </c>
      <c r="FK14" s="333">
        <v>0.74812604588176146</v>
      </c>
      <c r="FL14" s="333">
        <v>0.87403189794281222</v>
      </c>
      <c r="FM14" s="333">
        <v>1.2201672191883761</v>
      </c>
      <c r="FN14" s="333">
        <v>1.1002617375035193</v>
      </c>
      <c r="FO14" s="333">
        <v>0.79455585506005022</v>
      </c>
      <c r="FP14" s="333">
        <v>0.89316781415783086</v>
      </c>
      <c r="FQ14" s="333">
        <v>0.85360960660394125</v>
      </c>
      <c r="FR14" s="333">
        <v>1.1212149116071322</v>
      </c>
      <c r="FS14" s="333">
        <v>1.0772427870940904</v>
      </c>
      <c r="FT14" s="333">
        <v>1.2094793291929822</v>
      </c>
      <c r="FU14" s="333">
        <v>1.4266308464705002</v>
      </c>
      <c r="FV14" s="333">
        <v>1.4599675698399364</v>
      </c>
      <c r="FW14" s="333">
        <v>1.5904342704671173</v>
      </c>
      <c r="FX14" s="333">
        <v>1.0813062630739299</v>
      </c>
      <c r="FY14" s="333">
        <v>1.1460093552775439</v>
      </c>
      <c r="FZ14" s="333">
        <v>1.1583290521355716</v>
      </c>
      <c r="GA14" s="333">
        <v>1.0436254966822074</v>
      </c>
      <c r="GB14" s="333">
        <v>1.1959444461467177</v>
      </c>
      <c r="GC14" s="333">
        <v>1.259616056701806</v>
      </c>
      <c r="GD14" s="333">
        <v>1.0989868300829178</v>
      </c>
      <c r="GE14" s="333">
        <v>1.120881817367084</v>
      </c>
      <c r="GF14" s="333">
        <v>1.244454816869337</v>
      </c>
      <c r="GG14" s="333">
        <v>1.5979786451697104</v>
      </c>
      <c r="GH14" s="333">
        <v>2.0760010174337942</v>
      </c>
      <c r="GI14" s="333">
        <v>2.1241560703167672</v>
      </c>
      <c r="GJ14" s="333">
        <v>2.1837713107896177</v>
      </c>
      <c r="GK14" s="333">
        <v>2.0464582233303008</v>
      </c>
      <c r="GL14" s="333">
        <v>2.0979390314175923</v>
      </c>
      <c r="GM14" s="333">
        <v>2.088464338435041</v>
      </c>
      <c r="GN14" s="333">
        <v>1.6001595374052935</v>
      </c>
      <c r="GO14" s="333">
        <v>1.2701332564169567</v>
      </c>
      <c r="GP14" s="333">
        <v>1.2553870186326153</v>
      </c>
      <c r="GQ14" s="333">
        <v>1.3170895486226348</v>
      </c>
      <c r="GR14" s="333">
        <v>1.6758805689195</v>
      </c>
      <c r="GS14" s="333">
        <v>1.6455089315713074</v>
      </c>
      <c r="GT14" s="333">
        <v>1.4029611620448779</v>
      </c>
      <c r="GU14" s="333">
        <v>1.4916290351071562</v>
      </c>
      <c r="GV14" s="333">
        <v>1.7196445585909157</v>
      </c>
      <c r="GW14" s="333">
        <v>1.5586901124054227</v>
      </c>
      <c r="GX14" s="333">
        <v>1.9181424928552597</v>
      </c>
      <c r="GY14" s="333">
        <v>1.846472334111108</v>
      </c>
      <c r="GZ14" s="333">
        <v>1.497989025374532</v>
      </c>
      <c r="HA14" s="333">
        <v>1.2726854017739928</v>
      </c>
      <c r="HB14" s="333">
        <v>1.4738767396100492</v>
      </c>
      <c r="HC14" s="333">
        <v>1.4305298207668216</v>
      </c>
      <c r="HD14" s="333">
        <v>1.7367515488561329</v>
      </c>
      <c r="HE14" s="333">
        <v>1.5040382336513758</v>
      </c>
      <c r="HF14" s="333">
        <v>1.8821453769642171</v>
      </c>
      <c r="HG14" s="333">
        <v>1.4057682662002278</v>
      </c>
      <c r="HH14" s="333">
        <v>1.5169719741181931</v>
      </c>
      <c r="HI14" s="333">
        <v>1.9759872311032665</v>
      </c>
      <c r="HJ14" s="333">
        <v>1.8511113652959694</v>
      </c>
      <c r="HK14" s="333">
        <v>1.6944128749989997</v>
      </c>
      <c r="HL14" s="333">
        <v>1.4993290059659758</v>
      </c>
      <c r="HM14" s="333">
        <v>1.4296994844863915</v>
      </c>
      <c r="HN14" s="333">
        <v>1.5969977825570512</v>
      </c>
      <c r="HO14" s="333">
        <v>2.1796308052729123</v>
      </c>
      <c r="HP14" s="333">
        <v>1.953365383698543</v>
      </c>
      <c r="HQ14" s="333">
        <v>1.7639494425147224</v>
      </c>
      <c r="HR14" s="333">
        <v>2.2405731035793806</v>
      </c>
      <c r="HS14" s="333">
        <v>2.1158794115551705</v>
      </c>
      <c r="HT14" s="333">
        <v>2.1268643994549521</v>
      </c>
      <c r="HU14" s="333">
        <v>1.8608309275543924</v>
      </c>
      <c r="HV14" s="333">
        <v>1.7380823356014969</v>
      </c>
      <c r="HW14" s="333">
        <v>1.9200351457642015</v>
      </c>
      <c r="HX14" s="333">
        <v>1.6576675844601614</v>
      </c>
      <c r="HY14" s="333">
        <v>1.7803181796390775</v>
      </c>
      <c r="HZ14" s="333">
        <v>1.3075560062389651</v>
      </c>
      <c r="IA14" s="333">
        <v>1.5117095827229561</v>
      </c>
      <c r="IB14" s="333">
        <v>1.6771119012467932</v>
      </c>
      <c r="IC14" s="333">
        <v>1.8642254061784671</v>
      </c>
      <c r="ID14" s="333">
        <v>1.8355752124609288</v>
      </c>
      <c r="IE14" s="333">
        <v>1.7562499126484035</v>
      </c>
      <c r="IF14" s="333">
        <v>1.2666285810497673</v>
      </c>
      <c r="IG14" s="333">
        <v>1.1651601865387093</v>
      </c>
      <c r="IH14" s="333">
        <v>1.1496457348501339</v>
      </c>
      <c r="II14" s="333">
        <v>1.4406926899674632</v>
      </c>
      <c r="IJ14" s="333">
        <v>1.2214941941988124</v>
      </c>
      <c r="IK14" s="333">
        <v>1.1753345460109978</v>
      </c>
      <c r="IL14" s="333">
        <v>1.4919303922977223</v>
      </c>
      <c r="IM14" s="333">
        <v>1.3591113037814004</v>
      </c>
      <c r="IN14" s="333">
        <v>1.8000997755781047</v>
      </c>
      <c r="IO14" s="333">
        <v>2.0255633478837392</v>
      </c>
      <c r="IP14" s="333">
        <v>2.2445046248277292</v>
      </c>
      <c r="IQ14" s="333">
        <v>2.0590062174310058</v>
      </c>
      <c r="IR14" s="333">
        <v>1.4038766464764358</v>
      </c>
      <c r="IS14" s="333">
        <v>1.3034484754986064</v>
      </c>
      <c r="IT14" s="333">
        <v>1.4736038331907331</v>
      </c>
      <c r="IU14" s="333">
        <v>2.2491625952010859</v>
      </c>
      <c r="IV14" s="333">
        <v>1.9393103919841974</v>
      </c>
      <c r="IW14" s="333">
        <v>1.8281120291667299</v>
      </c>
      <c r="IX14" s="333">
        <v>1.9589383178941713</v>
      </c>
      <c r="IY14" s="333">
        <v>1.3659212614909395</v>
      </c>
      <c r="IZ14" s="333">
        <v>1.2796888426417676</v>
      </c>
      <c r="JA14" s="333">
        <v>1.0773504857647636</v>
      </c>
      <c r="JB14" s="333">
        <v>0.99209169454738599</v>
      </c>
      <c r="JC14" s="333">
        <v>1.1094276408278958</v>
      </c>
      <c r="JD14" s="333">
        <v>1.1357907045345703</v>
      </c>
      <c r="JE14" s="333">
        <v>1.0814710246913954</v>
      </c>
      <c r="JF14" s="333">
        <v>1.0944730369116917</v>
      </c>
      <c r="JG14" s="333">
        <v>1.2965692317815025</v>
      </c>
      <c r="JH14" s="333">
        <v>1.3404855670066642</v>
      </c>
      <c r="JI14" s="333">
        <v>1.1220839981605661</v>
      </c>
      <c r="JJ14" s="333">
        <v>1.3998540299202924</v>
      </c>
      <c r="JK14" s="333">
        <v>1.1924098831980261</v>
      </c>
      <c r="JL14" s="333">
        <v>0.93160965205733026</v>
      </c>
      <c r="JM14" s="333">
        <v>0.89323806940419104</v>
      </c>
      <c r="JN14" s="333">
        <v>1.3354166658436484</v>
      </c>
      <c r="JO14" s="333">
        <v>0.9947700920488376</v>
      </c>
      <c r="JP14" s="333">
        <v>0.85205549574804706</v>
      </c>
      <c r="JQ14" s="333">
        <v>0.88113377958479844</v>
      </c>
      <c r="JR14" s="333">
        <v>1.0736751512372729</v>
      </c>
      <c r="JS14" s="333">
        <v>0.94856886664975704</v>
      </c>
      <c r="JT14" s="333">
        <v>0.86574848713767139</v>
      </c>
      <c r="JU14" s="333">
        <v>0.86176342716254228</v>
      </c>
      <c r="JV14" s="333">
        <v>0.86759695392888903</v>
      </c>
      <c r="JW14" s="333">
        <v>0.81679922191023835</v>
      </c>
      <c r="JX14" s="333">
        <v>0.91039569191794978</v>
      </c>
      <c r="JY14" s="333">
        <v>0.87971072996933608</v>
      </c>
      <c r="JZ14" s="333">
        <v>0.84215021466702811</v>
      </c>
      <c r="KA14" s="333">
        <v>0.84466667390136307</v>
      </c>
      <c r="KB14" s="333">
        <v>0.93630974595831207</v>
      </c>
      <c r="KC14" s="333">
        <v>1.1163295766242416</v>
      </c>
      <c r="KD14" s="333">
        <v>0.90218730553104975</v>
      </c>
      <c r="KE14" s="333">
        <v>0.81060909696372951</v>
      </c>
      <c r="KF14" s="333">
        <v>0.91169049341711872</v>
      </c>
      <c r="KG14" s="333">
        <v>0.95194196181422719</v>
      </c>
      <c r="KH14" s="333">
        <v>0.7261021549940565</v>
      </c>
      <c r="KI14" s="333">
        <v>0.77206918085848319</v>
      </c>
      <c r="KJ14" s="333">
        <v>0.89097145615385698</v>
      </c>
      <c r="KK14" s="333">
        <v>0.76220490576634137</v>
      </c>
      <c r="KL14" s="333">
        <v>0.64926185216425891</v>
      </c>
      <c r="KM14" s="333">
        <v>0.62391574478707901</v>
      </c>
      <c r="KN14" s="333">
        <v>0.76053386550923407</v>
      </c>
      <c r="KO14" s="333">
        <v>0.7596073745267472</v>
      </c>
      <c r="KP14" s="333">
        <v>0.75476041379554015</v>
      </c>
      <c r="KQ14" s="333">
        <v>0.84320464410507623</v>
      </c>
      <c r="KR14" s="333">
        <v>0.65053585795231095</v>
      </c>
      <c r="KS14" s="333">
        <v>0.68897256475988777</v>
      </c>
      <c r="KT14" s="333">
        <v>0.65226083535178281</v>
      </c>
      <c r="KU14" s="333">
        <v>0.61456511841265848</v>
      </c>
      <c r="KV14" s="333">
        <v>0.72855434730624347</v>
      </c>
      <c r="KW14" s="333">
        <v>0.92353214646945236</v>
      </c>
      <c r="KX14" s="333">
        <v>0.88787814428275991</v>
      </c>
      <c r="KY14" s="333">
        <v>0.62617373490697725</v>
      </c>
      <c r="KZ14" s="333">
        <v>0.60900460346326224</v>
      </c>
      <c r="LA14" s="333">
        <v>0.61676080698587654</v>
      </c>
      <c r="LB14" s="333">
        <v>0.656745798470452</v>
      </c>
      <c r="LC14" s="333">
        <v>0.76966153271137583</v>
      </c>
      <c r="LD14" s="333">
        <v>0.77674688723764396</v>
      </c>
      <c r="LE14" s="333">
        <v>0.92890561566592789</v>
      </c>
      <c r="LF14" s="333">
        <v>0.78698376488934274</v>
      </c>
      <c r="LG14" s="333">
        <v>0.80873487186946802</v>
      </c>
      <c r="LH14" s="333">
        <v>0.73008649493607525</v>
      </c>
      <c r="LI14" s="333">
        <v>0.63559420081083629</v>
      </c>
      <c r="LJ14" s="333">
        <v>0.72730028969983695</v>
      </c>
      <c r="LK14" s="333">
        <v>0.79092991518396671</v>
      </c>
      <c r="LL14" s="333">
        <v>1.0076795730271837</v>
      </c>
      <c r="LM14" s="333">
        <v>0.85006025624178716</v>
      </c>
      <c r="LN14" s="333">
        <v>0.73176843426378591</v>
      </c>
      <c r="LO14" s="333">
        <v>0.72506531915049244</v>
      </c>
      <c r="LP14" s="333">
        <v>0.88340487937860446</v>
      </c>
      <c r="LQ14" s="333">
        <v>0.81910275002556421</v>
      </c>
      <c r="LR14" s="333">
        <v>0.8371992759770811</v>
      </c>
      <c r="LS14" s="333">
        <v>0.91631708466575812</v>
      </c>
      <c r="LT14" s="333">
        <v>0.70135847290190145</v>
      </c>
      <c r="LU14" s="333">
        <v>0.76852084093493211</v>
      </c>
      <c r="LV14" s="333">
        <v>0.90359758884837749</v>
      </c>
      <c r="LW14" s="333">
        <v>1.2762847222140012</v>
      </c>
      <c r="LX14" s="333">
        <v>1.0728667960242841</v>
      </c>
      <c r="LY14" s="333">
        <v>0.96110389763263104</v>
      </c>
      <c r="LZ14" s="333">
        <v>0.96468491650854815</v>
      </c>
      <c r="MA14" s="333">
        <v>0.77143493219195269</v>
      </c>
      <c r="MB14" s="333">
        <v>0.74678714172949989</v>
      </c>
      <c r="MC14" s="333">
        <v>0.74697048996714654</v>
      </c>
      <c r="MD14" s="333">
        <v>0.74200992382636011</v>
      </c>
      <c r="ME14" s="333">
        <v>0.74710435357111915</v>
      </c>
      <c r="MF14" s="333">
        <v>0.86416530829576754</v>
      </c>
      <c r="MG14" s="333">
        <v>0.89742286120235149</v>
      </c>
      <c r="MH14" s="333">
        <v>0.63616715229378151</v>
      </c>
      <c r="MI14" s="333">
        <v>0.68112309980972652</v>
      </c>
      <c r="MJ14" s="333">
        <v>0.76385923990090276</v>
      </c>
      <c r="MK14" s="333">
        <v>0.7810038047645006</v>
      </c>
      <c r="ML14" s="333">
        <v>0.73605732469576779</v>
      </c>
      <c r="MM14" s="333">
        <v>0.90341155547028784</v>
      </c>
      <c r="MN14" s="333">
        <v>1.0516588438950538</v>
      </c>
      <c r="MO14" s="333">
        <v>0.73316472584355485</v>
      </c>
      <c r="MP14" s="333">
        <v>0.82645439485638139</v>
      </c>
      <c r="MQ14" s="333">
        <v>0.76905514343662851</v>
      </c>
      <c r="MR14" s="333">
        <v>0.86451052199756251</v>
      </c>
      <c r="MS14" s="333">
        <v>0.7811901351896422</v>
      </c>
      <c r="MT14" s="333">
        <v>0.9444175165205565</v>
      </c>
      <c r="MU14" s="333">
        <v>1.014221529508176</v>
      </c>
      <c r="MV14" s="333">
        <v>0.73954672848681746</v>
      </c>
      <c r="MW14" s="333">
        <v>0.73514605124978516</v>
      </c>
      <c r="MX14" s="333">
        <v>0.79928026529599361</v>
      </c>
      <c r="MY14" s="333">
        <v>0.75319160411747454</v>
      </c>
      <c r="MZ14" s="333">
        <v>0.78682247145750139</v>
      </c>
      <c r="NA14" s="333">
        <v>0.8546144544064902</v>
      </c>
      <c r="NB14" s="333">
        <v>0.96370958429427556</v>
      </c>
      <c r="NC14" s="333">
        <v>1.035441007721781</v>
      </c>
      <c r="ND14" s="333">
        <v>1.0509684360269502</v>
      </c>
      <c r="NE14" s="333">
        <v>0.97974055469076515</v>
      </c>
      <c r="NF14" s="333">
        <v>0.84280801373446079</v>
      </c>
      <c r="NG14" s="333">
        <v>0.86164529681275615</v>
      </c>
      <c r="NH14" s="333">
        <v>0.81723896954600928</v>
      </c>
      <c r="NI14" s="333">
        <v>1.023349742892532</v>
      </c>
      <c r="NJ14" s="333">
        <v>0.87464767158029311</v>
      </c>
    </row>
    <row r="15" spans="1:374" x14ac:dyDescent="0.25">
      <c r="A15" s="314">
        <v>43405</v>
      </c>
      <c r="B15" s="314">
        <v>43434</v>
      </c>
      <c r="D15" s="179" t="s">
        <v>87</v>
      </c>
      <c r="E15" s="342">
        <f t="shared" si="6"/>
        <v>393.04624395047551</v>
      </c>
      <c r="F15" s="339">
        <f t="shared" si="7"/>
        <v>223.51774287983986</v>
      </c>
      <c r="I15" s="327">
        <v>0.5</v>
      </c>
      <c r="J15" s="333">
        <v>1.1653465709218807</v>
      </c>
      <c r="K15" s="333">
        <v>0.98136379756093195</v>
      </c>
      <c r="L15" s="333">
        <v>0.93001835064395411</v>
      </c>
      <c r="M15" s="333">
        <v>1.202554331306817</v>
      </c>
      <c r="N15" s="333">
        <v>1.0934940412869252</v>
      </c>
      <c r="O15" s="333">
        <v>1.1504755335798083</v>
      </c>
      <c r="P15" s="333">
        <v>1.1783333952149646</v>
      </c>
      <c r="Q15" s="333">
        <v>0.835324679524314</v>
      </c>
      <c r="R15" s="333">
        <v>0.74137666363173049</v>
      </c>
      <c r="S15" s="333">
        <v>0.73954640889320844</v>
      </c>
      <c r="T15" s="333">
        <v>0.71402015357804371</v>
      </c>
      <c r="U15" s="333">
        <v>0.81734182114311149</v>
      </c>
      <c r="V15" s="333">
        <v>0.8038417627676947</v>
      </c>
      <c r="W15" s="333">
        <v>1.0878723762147755</v>
      </c>
      <c r="X15" s="333">
        <v>1.1133326772087091</v>
      </c>
      <c r="Y15" s="333">
        <v>0.78387247755815004</v>
      </c>
      <c r="Z15" s="333">
        <v>0.81928193720921327</v>
      </c>
      <c r="AA15" s="333">
        <v>0.8444081954949233</v>
      </c>
      <c r="AB15" s="333">
        <v>0.84454419437406503</v>
      </c>
      <c r="AC15" s="333">
        <v>0.84510453767288063</v>
      </c>
      <c r="AD15" s="333">
        <v>0.83048107442420982</v>
      </c>
      <c r="AE15" s="333">
        <v>0.71310859478072763</v>
      </c>
      <c r="AF15" s="333">
        <v>0.68823624008096351</v>
      </c>
      <c r="AG15" s="333">
        <v>0.66084618810393758</v>
      </c>
      <c r="AH15" s="333">
        <v>0.76573190561614068</v>
      </c>
      <c r="AI15" s="333">
        <v>0.7547666802224704</v>
      </c>
      <c r="AJ15" s="333">
        <v>0.88451891101444702</v>
      </c>
      <c r="AK15" s="333">
        <v>0.87422864274107492</v>
      </c>
      <c r="AL15" s="333">
        <v>0.72694495668928139</v>
      </c>
      <c r="AM15" s="333">
        <v>0.75411369699787667</v>
      </c>
      <c r="AN15" s="333">
        <v>0.71974684127204203</v>
      </c>
      <c r="AO15" s="333">
        <v>0.72049839352903067</v>
      </c>
      <c r="AP15" s="333">
        <v>0.84753318216343099</v>
      </c>
      <c r="AQ15" s="333">
        <v>0.97884741761342708</v>
      </c>
      <c r="AR15" s="333">
        <v>0.93676643259697101</v>
      </c>
      <c r="AS15" s="333">
        <v>0.68165099857032974</v>
      </c>
      <c r="AT15" s="333">
        <v>0.75815800782665022</v>
      </c>
      <c r="AU15" s="333">
        <v>0.82910659826103761</v>
      </c>
      <c r="AV15" s="333">
        <v>0.73292874557088239</v>
      </c>
      <c r="AW15" s="333">
        <v>0.7905503370117577</v>
      </c>
      <c r="AX15" s="333">
        <v>0.83232905093587739</v>
      </c>
      <c r="AY15" s="333">
        <v>0.90757803368233203</v>
      </c>
      <c r="AZ15" s="333">
        <v>0.70582821452483346</v>
      </c>
      <c r="BA15" s="333">
        <v>0.74014637798915461</v>
      </c>
      <c r="BB15" s="333">
        <v>0.63619151976278987</v>
      </c>
      <c r="BC15" s="333">
        <v>0.75380633226836624</v>
      </c>
      <c r="BD15" s="333">
        <v>0.65023527721838292</v>
      </c>
      <c r="BE15" s="333">
        <v>0.87418042615722236</v>
      </c>
      <c r="BF15" s="333">
        <v>0.76263883820337519</v>
      </c>
      <c r="BG15" s="333">
        <v>0.78860142801871913</v>
      </c>
      <c r="BH15" s="333">
        <v>0.68698314298637875</v>
      </c>
      <c r="BI15" s="333">
        <v>0.64499837226992784</v>
      </c>
      <c r="BJ15" s="333">
        <v>0.7766631550710289</v>
      </c>
      <c r="BK15" s="333">
        <v>0.7534883065141964</v>
      </c>
      <c r="BL15" s="333">
        <v>0.69947728592442293</v>
      </c>
      <c r="BM15" s="333">
        <v>0.92366545130722066</v>
      </c>
      <c r="BN15" s="333">
        <v>0.65393466868608507</v>
      </c>
      <c r="BO15" s="333">
        <v>0.59996969604726658</v>
      </c>
      <c r="BP15" s="333">
        <v>0.61944333094076909</v>
      </c>
      <c r="BQ15" s="333">
        <v>0.57636522156318837</v>
      </c>
      <c r="BR15" s="333">
        <v>0.76386212360799122</v>
      </c>
      <c r="BS15" s="333">
        <v>0.79484239924097333</v>
      </c>
      <c r="BT15" s="333">
        <v>0.85517389259606691</v>
      </c>
      <c r="BU15" s="333">
        <v>0.67364425642218639</v>
      </c>
      <c r="BV15" s="333">
        <v>0.64838545362624711</v>
      </c>
      <c r="BW15" s="333">
        <v>0.84458476409674266</v>
      </c>
      <c r="BX15" s="333">
        <v>0.69358463734271247</v>
      </c>
      <c r="BY15" s="333">
        <v>0.68770456202316799</v>
      </c>
      <c r="BZ15" s="333">
        <v>0.85197216259519282</v>
      </c>
      <c r="CA15" s="333">
        <v>0.86569177403640685</v>
      </c>
      <c r="CB15" s="333">
        <v>0.63090870178175995</v>
      </c>
      <c r="CC15" s="333">
        <v>0.9281283167075699</v>
      </c>
      <c r="CD15" s="333">
        <v>0.67176540348121261</v>
      </c>
      <c r="CE15" s="333">
        <v>0.67250238409209318</v>
      </c>
      <c r="CF15" s="333">
        <v>0.69470761607116593</v>
      </c>
      <c r="CG15" s="333">
        <v>0.92768614912181868</v>
      </c>
      <c r="CH15" s="333">
        <v>0.92368518524589638</v>
      </c>
      <c r="CI15" s="333">
        <v>0.61227562153058901</v>
      </c>
      <c r="CJ15" s="333">
        <v>0.73667629316369987</v>
      </c>
      <c r="CK15" s="333">
        <v>0.86105237620485486</v>
      </c>
      <c r="CL15" s="333">
        <v>0.78378139355453891</v>
      </c>
      <c r="CM15" s="333">
        <v>0.6575275759860959</v>
      </c>
      <c r="CN15" s="333">
        <v>0.85582693604365523</v>
      </c>
      <c r="CO15" s="333">
        <v>0.93562466538934741</v>
      </c>
      <c r="CP15" s="333">
        <v>0.63082622487237383</v>
      </c>
      <c r="CQ15" s="333">
        <v>0.70380626058247198</v>
      </c>
      <c r="CR15" s="333">
        <v>0.63865704812456259</v>
      </c>
      <c r="CS15" s="333">
        <v>0.71009715247966188</v>
      </c>
      <c r="CT15" s="333">
        <v>0.75586783696103665</v>
      </c>
      <c r="CU15" s="333">
        <v>0.88264895429766355</v>
      </c>
      <c r="CV15" s="333">
        <v>0.885750814270306</v>
      </c>
      <c r="CW15" s="333">
        <v>0.78302841580082727</v>
      </c>
      <c r="CX15" s="333">
        <v>0.70018034918642991</v>
      </c>
      <c r="CY15" s="333">
        <v>0.64202321378390459</v>
      </c>
      <c r="CZ15" s="333">
        <v>0.72045863021054501</v>
      </c>
      <c r="DA15" s="333">
        <v>0.76053457526894808</v>
      </c>
      <c r="DB15" s="333">
        <v>0.88043943578313788</v>
      </c>
      <c r="DC15" s="333">
        <v>0.85627243704072487</v>
      </c>
      <c r="DD15" s="333">
        <v>0.64764857638847051</v>
      </c>
      <c r="DE15" s="333">
        <v>0.7100526878884541</v>
      </c>
      <c r="DF15" s="333">
        <v>0.57497244300451289</v>
      </c>
      <c r="DG15" s="333">
        <v>0.58068365727765225</v>
      </c>
      <c r="DH15" s="333">
        <v>0.62609264093446215</v>
      </c>
      <c r="DI15" s="333">
        <v>0.69471654998794752</v>
      </c>
      <c r="DJ15" s="333">
        <v>0.91607519509905289</v>
      </c>
      <c r="DK15" s="333">
        <v>0.73135585372713285</v>
      </c>
      <c r="DL15" s="333">
        <v>0.56101326958105346</v>
      </c>
      <c r="DM15" s="333">
        <v>0.68117070248397227</v>
      </c>
      <c r="DN15" s="333">
        <v>0.72683048294290331</v>
      </c>
      <c r="DO15" s="333">
        <v>0.74658594663964672</v>
      </c>
      <c r="DP15" s="333">
        <v>0.77037461480770963</v>
      </c>
      <c r="DQ15" s="333">
        <v>0.78583093170330232</v>
      </c>
      <c r="DR15" s="333">
        <v>0.63993836699400297</v>
      </c>
      <c r="DS15" s="333">
        <v>0.5924161460190166</v>
      </c>
      <c r="DT15" s="333">
        <v>0.66137058389392678</v>
      </c>
      <c r="DU15" s="333">
        <v>0.56872021790147098</v>
      </c>
      <c r="DV15" s="333">
        <v>0.73912530869690496</v>
      </c>
      <c r="DW15" s="333">
        <v>0.73092091837467266</v>
      </c>
      <c r="DX15" s="333">
        <v>0.81035013466023842</v>
      </c>
      <c r="DY15" s="333">
        <v>0.60538434967124588</v>
      </c>
      <c r="DZ15" s="333">
        <v>0.59190022883733906</v>
      </c>
      <c r="EA15" s="333">
        <v>0.72219882105051747</v>
      </c>
      <c r="EB15" s="333">
        <v>0.80869969195609936</v>
      </c>
      <c r="EC15" s="333">
        <v>0.84946241134031131</v>
      </c>
      <c r="ED15" s="333">
        <v>0.7517868710086002</v>
      </c>
      <c r="EE15" s="333">
        <v>0.77387118009737954</v>
      </c>
      <c r="EF15" s="333">
        <v>0.62561714298197146</v>
      </c>
      <c r="EG15" s="333">
        <v>0.689161605611183</v>
      </c>
      <c r="EH15" s="333">
        <v>0.64461751164007652</v>
      </c>
      <c r="EI15" s="333">
        <v>0.63744744536910025</v>
      </c>
      <c r="EJ15" s="333">
        <v>0.63983588978092232</v>
      </c>
      <c r="EK15" s="333">
        <v>0.8238014873069669</v>
      </c>
      <c r="EL15" s="333">
        <v>0.85030889046004599</v>
      </c>
      <c r="EM15" s="333">
        <v>0.65713734492744591</v>
      </c>
      <c r="EN15" s="333">
        <v>0.68336522394338561</v>
      </c>
      <c r="EO15" s="333">
        <v>0.72448966255281555</v>
      </c>
      <c r="EP15" s="333">
        <v>0.6872850170344319</v>
      </c>
      <c r="EQ15" s="333">
        <v>0.71896810931966093</v>
      </c>
      <c r="ER15" s="333">
        <v>0.95768993118456835</v>
      </c>
      <c r="ES15" s="333">
        <v>0.91625208467622143</v>
      </c>
      <c r="ET15" s="333">
        <v>0.77351572308603278</v>
      </c>
      <c r="EU15" s="333">
        <v>0.75755101435269334</v>
      </c>
      <c r="EV15" s="333">
        <v>0.71047577478614066</v>
      </c>
      <c r="EW15" s="333">
        <v>0.84441993895728473</v>
      </c>
      <c r="EX15" s="333">
        <v>1.0180968816035711</v>
      </c>
      <c r="EY15" s="333">
        <v>1.5336740779819176</v>
      </c>
      <c r="EZ15" s="333">
        <v>1.0946524473132162</v>
      </c>
      <c r="FA15" s="333">
        <v>1.0016090209734334</v>
      </c>
      <c r="FB15" s="333">
        <v>0.91335413585502367</v>
      </c>
      <c r="FC15" s="333">
        <v>0.88042552963845577</v>
      </c>
      <c r="FD15" s="333">
        <v>0.86320339384922384</v>
      </c>
      <c r="FE15" s="333">
        <v>0.89493370411306905</v>
      </c>
      <c r="FF15" s="333">
        <v>1.720064117830606</v>
      </c>
      <c r="FG15" s="333">
        <v>0.96998223659869975</v>
      </c>
      <c r="FH15" s="333">
        <v>0.78292393729067145</v>
      </c>
      <c r="FI15" s="333">
        <v>0.77561543048143933</v>
      </c>
      <c r="FJ15" s="333">
        <v>0.79592433534603912</v>
      </c>
      <c r="FK15" s="333">
        <v>0.78112600161678147</v>
      </c>
      <c r="FL15" s="333">
        <v>0.93123763538317594</v>
      </c>
      <c r="FM15" s="333">
        <v>1.294014893194432</v>
      </c>
      <c r="FN15" s="333">
        <v>1.1593493801980828</v>
      </c>
      <c r="FO15" s="333">
        <v>0.8420130684923588</v>
      </c>
      <c r="FP15" s="333">
        <v>0.87393079563877474</v>
      </c>
      <c r="FQ15" s="333">
        <v>0.86707624922857962</v>
      </c>
      <c r="FR15" s="333">
        <v>1.2490920525568228</v>
      </c>
      <c r="FS15" s="333">
        <v>1.0561159805010611</v>
      </c>
      <c r="FT15" s="333">
        <v>1.3816279825600692</v>
      </c>
      <c r="FU15" s="333">
        <v>1.6423775076783438</v>
      </c>
      <c r="FV15" s="333">
        <v>1.571959064735704</v>
      </c>
      <c r="FW15" s="333">
        <v>1.6540470149586683</v>
      </c>
      <c r="FX15" s="333">
        <v>1.2105945033254411</v>
      </c>
      <c r="FY15" s="333">
        <v>1.2518220291372217</v>
      </c>
      <c r="FZ15" s="333">
        <v>1.254658289294766</v>
      </c>
      <c r="GA15" s="333">
        <v>1.0443182288004902</v>
      </c>
      <c r="GB15" s="333">
        <v>1.3345923341731993</v>
      </c>
      <c r="GC15" s="333">
        <v>1.3256333621308554</v>
      </c>
      <c r="GD15" s="333">
        <v>1.1884060189030428</v>
      </c>
      <c r="GE15" s="333">
        <v>1.1660847159166983</v>
      </c>
      <c r="GF15" s="333">
        <v>1.3244344721247991</v>
      </c>
      <c r="GG15" s="333">
        <v>1.8038632924284861</v>
      </c>
      <c r="GH15" s="333">
        <v>2.3057079819393627</v>
      </c>
      <c r="GI15" s="333">
        <v>2.35544456145049</v>
      </c>
      <c r="GJ15" s="333">
        <v>2.3337215851246778</v>
      </c>
      <c r="GK15" s="333">
        <v>2.2323036928418913</v>
      </c>
      <c r="GL15" s="333">
        <v>2.2943800131816556</v>
      </c>
      <c r="GM15" s="333">
        <v>2.2556403088368877</v>
      </c>
      <c r="GN15" s="333">
        <v>1.5870651601395358</v>
      </c>
      <c r="GO15" s="333">
        <v>1.3771297687970647</v>
      </c>
      <c r="GP15" s="333">
        <v>1.4644059476930562</v>
      </c>
      <c r="GQ15" s="333">
        <v>1.5142507294122234</v>
      </c>
      <c r="GR15" s="333">
        <v>1.8902493546778605</v>
      </c>
      <c r="GS15" s="333">
        <v>1.8049447926700233</v>
      </c>
      <c r="GT15" s="333">
        <v>1.5885833825439339</v>
      </c>
      <c r="GU15" s="333">
        <v>1.6951433255878554</v>
      </c>
      <c r="GV15" s="333">
        <v>1.9037355576816806</v>
      </c>
      <c r="GW15" s="333">
        <v>1.6592899732548878</v>
      </c>
      <c r="GX15" s="333">
        <v>2.2202486636699308</v>
      </c>
      <c r="GY15" s="333">
        <v>2.1374815529660287</v>
      </c>
      <c r="GZ15" s="333">
        <v>1.5546848231933206</v>
      </c>
      <c r="HA15" s="333">
        <v>1.4382836552060072</v>
      </c>
      <c r="HB15" s="333">
        <v>1.6646217573551112</v>
      </c>
      <c r="HC15" s="333">
        <v>1.5859846273836087</v>
      </c>
      <c r="HD15" s="333">
        <v>1.9653064413340431</v>
      </c>
      <c r="HE15" s="333">
        <v>1.7615023571782207</v>
      </c>
      <c r="HF15" s="333">
        <v>2.0451591601032657</v>
      </c>
      <c r="HG15" s="333">
        <v>1.4672149231831653</v>
      </c>
      <c r="HH15" s="333">
        <v>1.605131680679625</v>
      </c>
      <c r="HI15" s="333">
        <v>2.2145686037983094</v>
      </c>
      <c r="HJ15" s="333">
        <v>2.0278494585606173</v>
      </c>
      <c r="HK15" s="333">
        <v>1.8080869158811885</v>
      </c>
      <c r="HL15" s="333">
        <v>1.56059530383672</v>
      </c>
      <c r="HM15" s="333">
        <v>1.6220429185348308</v>
      </c>
      <c r="HN15" s="333">
        <v>1.6572452562900661</v>
      </c>
      <c r="HO15" s="333">
        <v>2.1375936785450707</v>
      </c>
      <c r="HP15" s="333">
        <v>2.1440368017534159</v>
      </c>
      <c r="HQ15" s="333">
        <v>1.7847645503842611</v>
      </c>
      <c r="HR15" s="333">
        <v>2.4429448914448022</v>
      </c>
      <c r="HS15" s="333">
        <v>2.2863037537043516</v>
      </c>
      <c r="HT15" s="333">
        <v>2.2933366304487595</v>
      </c>
      <c r="HU15" s="333">
        <v>2.096583007769496</v>
      </c>
      <c r="HV15" s="333">
        <v>1.9716030467454548</v>
      </c>
      <c r="HW15" s="333">
        <v>2.0955252031011793</v>
      </c>
      <c r="HX15" s="333">
        <v>1.6996592758801838</v>
      </c>
      <c r="HY15" s="333">
        <v>2.0838218741718144</v>
      </c>
      <c r="HZ15" s="333">
        <v>1.3751742786253716</v>
      </c>
      <c r="IA15" s="333">
        <v>1.7983062665051088</v>
      </c>
      <c r="IB15" s="333">
        <v>1.8818124957871589</v>
      </c>
      <c r="IC15" s="333">
        <v>2.0283904896753087</v>
      </c>
      <c r="ID15" s="333">
        <v>2.0345486778294073</v>
      </c>
      <c r="IE15" s="333">
        <v>1.9953620584188625</v>
      </c>
      <c r="IF15" s="333">
        <v>1.3205722364498995</v>
      </c>
      <c r="IG15" s="333">
        <v>1.2382724392304041</v>
      </c>
      <c r="IH15" s="333">
        <v>1.2877987105162216</v>
      </c>
      <c r="II15" s="333">
        <v>1.6248331338742874</v>
      </c>
      <c r="IJ15" s="333">
        <v>1.3929239453324529</v>
      </c>
      <c r="IK15" s="333">
        <v>1.3808104366568577</v>
      </c>
      <c r="IL15" s="333">
        <v>1.6312475541276863</v>
      </c>
      <c r="IM15" s="333">
        <v>1.5939065693700243</v>
      </c>
      <c r="IN15" s="333">
        <v>1.9824019206728736</v>
      </c>
      <c r="IO15" s="333">
        <v>2.3432256666047215</v>
      </c>
      <c r="IP15" s="333">
        <v>2.5042478813700928</v>
      </c>
      <c r="IQ15" s="333">
        <v>2.2350821797936682</v>
      </c>
      <c r="IR15" s="333">
        <v>1.4550875063535</v>
      </c>
      <c r="IS15" s="333">
        <v>1.4568632904522574</v>
      </c>
      <c r="IT15" s="333">
        <v>1.7319494153314767</v>
      </c>
      <c r="IU15" s="333">
        <v>2.4562380797492827</v>
      </c>
      <c r="IV15" s="333">
        <v>2.1530288325324967</v>
      </c>
      <c r="IW15" s="333">
        <v>2.0485831318690479</v>
      </c>
      <c r="IX15" s="333">
        <v>2.1362763211960694</v>
      </c>
      <c r="IY15" s="333">
        <v>1.2994387280742028</v>
      </c>
      <c r="IZ15" s="333">
        <v>1.307633847203356</v>
      </c>
      <c r="JA15" s="333">
        <v>1.0899170462441057</v>
      </c>
      <c r="JB15" s="333">
        <v>0.99120464832496857</v>
      </c>
      <c r="JC15" s="333">
        <v>1.154772376812542</v>
      </c>
      <c r="JD15" s="333">
        <v>1.250309480238655</v>
      </c>
      <c r="JE15" s="333">
        <v>1.1099539279878896</v>
      </c>
      <c r="JF15" s="333">
        <v>1.2202769517557273</v>
      </c>
      <c r="JG15" s="333">
        <v>1.4638587217458443</v>
      </c>
      <c r="JH15" s="333">
        <v>1.5790122128343085</v>
      </c>
      <c r="JI15" s="333">
        <v>1.2082217828943747</v>
      </c>
      <c r="JJ15" s="333">
        <v>1.4624694185557654</v>
      </c>
      <c r="JK15" s="333">
        <v>1.3152170910599994</v>
      </c>
      <c r="JL15" s="333">
        <v>0.97790168674591482</v>
      </c>
      <c r="JM15" s="333">
        <v>0.95074745432978713</v>
      </c>
      <c r="JN15" s="333">
        <v>1.3880654848898455</v>
      </c>
      <c r="JO15" s="333">
        <v>1.0414866340969311</v>
      </c>
      <c r="JP15" s="333">
        <v>0.83248236744948223</v>
      </c>
      <c r="JQ15" s="333">
        <v>0.86390038701211025</v>
      </c>
      <c r="JR15" s="333">
        <v>1.2023565981289592</v>
      </c>
      <c r="JS15" s="333">
        <v>0.9750999897912489</v>
      </c>
      <c r="JT15" s="333">
        <v>0.8496253199466326</v>
      </c>
      <c r="JU15" s="333">
        <v>0.90709731722904097</v>
      </c>
      <c r="JV15" s="333">
        <v>0.88195036206815891</v>
      </c>
      <c r="JW15" s="333">
        <v>0.88152929318806705</v>
      </c>
      <c r="JX15" s="333">
        <v>0.97328892350213891</v>
      </c>
      <c r="JY15" s="333">
        <v>0.94088267385158864</v>
      </c>
      <c r="JZ15" s="333">
        <v>0.95588942153198675</v>
      </c>
      <c r="KA15" s="333">
        <v>0.82651058534104593</v>
      </c>
      <c r="KB15" s="333">
        <v>0.88882667864820797</v>
      </c>
      <c r="KC15" s="333">
        <v>1.0991728058710983</v>
      </c>
      <c r="KD15" s="333">
        <v>0.94224273329680064</v>
      </c>
      <c r="KE15" s="333">
        <v>0.86730138208686336</v>
      </c>
      <c r="KF15" s="333">
        <v>0.98428142892366266</v>
      </c>
      <c r="KG15" s="333">
        <v>1.0131554284924293</v>
      </c>
      <c r="KH15" s="333">
        <v>0.76608238572736365</v>
      </c>
      <c r="KI15" s="333">
        <v>0.78480810236119458</v>
      </c>
      <c r="KJ15" s="333">
        <v>0.83241942099594468</v>
      </c>
      <c r="KK15" s="333">
        <v>0.73412088645422979</v>
      </c>
      <c r="KL15" s="333">
        <v>0.6284943092227927</v>
      </c>
      <c r="KM15" s="333">
        <v>0.6316886326015082</v>
      </c>
      <c r="KN15" s="333">
        <v>0.70147021261261921</v>
      </c>
      <c r="KO15" s="333">
        <v>0.68077405907316946</v>
      </c>
      <c r="KP15" s="333">
        <v>0.78120522339532961</v>
      </c>
      <c r="KQ15" s="333">
        <v>0.87825776124039845</v>
      </c>
      <c r="KR15" s="333">
        <v>0.70666455122790395</v>
      </c>
      <c r="KS15" s="333">
        <v>0.62724543578293257</v>
      </c>
      <c r="KT15" s="333">
        <v>0.66443611511898104</v>
      </c>
      <c r="KU15" s="333">
        <v>0.6439681621089467</v>
      </c>
      <c r="KV15" s="333">
        <v>0.69170035401146202</v>
      </c>
      <c r="KW15" s="333">
        <v>0.94329485700123994</v>
      </c>
      <c r="KX15" s="333">
        <v>0.84827658154852759</v>
      </c>
      <c r="KY15" s="333">
        <v>0.64401348511907031</v>
      </c>
      <c r="KZ15" s="333">
        <v>0.59174055579473572</v>
      </c>
      <c r="LA15" s="333">
        <v>0.60547873330906143</v>
      </c>
      <c r="LB15" s="333">
        <v>0.67020608400687853</v>
      </c>
      <c r="LC15" s="333">
        <v>0.73258846139712996</v>
      </c>
      <c r="LD15" s="333">
        <v>0.83077703472428222</v>
      </c>
      <c r="LE15" s="333">
        <v>0.88625083788457204</v>
      </c>
      <c r="LF15" s="333">
        <v>0.78519841385723588</v>
      </c>
      <c r="LG15" s="333">
        <v>0.79466249030233183</v>
      </c>
      <c r="LH15" s="333">
        <v>0.7032541564864363</v>
      </c>
      <c r="LI15" s="333">
        <v>0.5914877491768008</v>
      </c>
      <c r="LJ15" s="333">
        <v>0.75253648498476655</v>
      </c>
      <c r="LK15" s="333">
        <v>0.80783560486077588</v>
      </c>
      <c r="LL15" s="333">
        <v>0.93937739712389889</v>
      </c>
      <c r="LM15" s="333">
        <v>0.85393916526640123</v>
      </c>
      <c r="LN15" s="333">
        <v>0.7362808258092115</v>
      </c>
      <c r="LO15" s="333">
        <v>0.72695061183165188</v>
      </c>
      <c r="LP15" s="333">
        <v>0.90000984155769859</v>
      </c>
      <c r="LQ15" s="333">
        <v>0.82691404242527777</v>
      </c>
      <c r="LR15" s="333">
        <v>0.78107642446707981</v>
      </c>
      <c r="LS15" s="333">
        <v>0.97499929235771121</v>
      </c>
      <c r="LT15" s="333">
        <v>0.66684826304897804</v>
      </c>
      <c r="LU15" s="333">
        <v>0.73737593907955068</v>
      </c>
      <c r="LV15" s="333">
        <v>0.88455468926722403</v>
      </c>
      <c r="LW15" s="333">
        <v>1.3409195510420779</v>
      </c>
      <c r="LX15" s="333">
        <v>1.0180926334657872</v>
      </c>
      <c r="LY15" s="333">
        <v>0.97166296053310786</v>
      </c>
      <c r="LZ15" s="333">
        <v>1.0108301701291764</v>
      </c>
      <c r="MA15" s="333">
        <v>0.77719705698149411</v>
      </c>
      <c r="MB15" s="333">
        <v>0.75093453299258051</v>
      </c>
      <c r="MC15" s="333">
        <v>0.77955482593207182</v>
      </c>
      <c r="MD15" s="333">
        <v>0.75610832150409923</v>
      </c>
      <c r="ME15" s="333">
        <v>0.77612319978566591</v>
      </c>
      <c r="MF15" s="333">
        <v>0.83583787256543995</v>
      </c>
      <c r="MG15" s="333">
        <v>0.87509275337275694</v>
      </c>
      <c r="MH15" s="333">
        <v>0.56217657108253283</v>
      </c>
      <c r="MI15" s="333">
        <v>0.6784215137599362</v>
      </c>
      <c r="MJ15" s="333">
        <v>0.80201798910719901</v>
      </c>
      <c r="MK15" s="333">
        <v>0.79399238476159684</v>
      </c>
      <c r="ML15" s="333">
        <v>0.73788521752883773</v>
      </c>
      <c r="MM15" s="333">
        <v>0.92554891852695131</v>
      </c>
      <c r="MN15" s="333">
        <v>1.072924701396015</v>
      </c>
      <c r="MO15" s="333">
        <v>0.7125543964184049</v>
      </c>
      <c r="MP15" s="333">
        <v>0.7528554440306352</v>
      </c>
      <c r="MQ15" s="333">
        <v>0.74360922375939253</v>
      </c>
      <c r="MR15" s="333">
        <v>0.8659205960341978</v>
      </c>
      <c r="MS15" s="333">
        <v>0.7344208536569562</v>
      </c>
      <c r="MT15" s="333">
        <v>0.87477005279506148</v>
      </c>
      <c r="MU15" s="333">
        <v>1.0992596985194873</v>
      </c>
      <c r="MV15" s="333">
        <v>0.71031532203494852</v>
      </c>
      <c r="MW15" s="333">
        <v>0.73107506350389595</v>
      </c>
      <c r="MX15" s="333">
        <v>0.75906279973810431</v>
      </c>
      <c r="MY15" s="333">
        <v>0.71817851929939691</v>
      </c>
      <c r="MZ15" s="333">
        <v>0.83740206448248111</v>
      </c>
      <c r="NA15" s="333">
        <v>0.88537544948182434</v>
      </c>
      <c r="NB15" s="333">
        <v>0.93013149737396483</v>
      </c>
      <c r="NC15" s="333">
        <v>1.0821760309988331</v>
      </c>
      <c r="ND15" s="333">
        <v>1.0850372363049843</v>
      </c>
      <c r="NE15" s="333">
        <v>0.93122402145793182</v>
      </c>
      <c r="NF15" s="333">
        <v>0.85046044265736109</v>
      </c>
      <c r="NG15" s="333">
        <v>0.85585642826157982</v>
      </c>
      <c r="NH15" s="333">
        <v>0.81787220150185524</v>
      </c>
      <c r="NI15" s="333">
        <v>1.021345650556192</v>
      </c>
      <c r="NJ15" s="333">
        <v>0.92461921468172059</v>
      </c>
    </row>
    <row r="16" spans="1:374" ht="15.75" thickBot="1" x14ac:dyDescent="0.3">
      <c r="A16" s="314">
        <v>43435</v>
      </c>
      <c r="B16" s="314">
        <v>43465</v>
      </c>
      <c r="D16" s="180" t="s">
        <v>88</v>
      </c>
      <c r="E16" s="343">
        <f t="shared" si="6"/>
        <v>446.65224266027786</v>
      </c>
      <c r="F16" s="340">
        <f t="shared" si="7"/>
        <v>224.73604001516114</v>
      </c>
      <c r="I16" s="327">
        <v>0.54166666666666696</v>
      </c>
      <c r="J16" s="333">
        <v>1.2626470185572891</v>
      </c>
      <c r="K16" s="333">
        <v>0.95327354515454144</v>
      </c>
      <c r="L16" s="333">
        <v>0.94548484579017489</v>
      </c>
      <c r="M16" s="333">
        <v>1.2316486241956519</v>
      </c>
      <c r="N16" s="333">
        <v>1.1394544616175282</v>
      </c>
      <c r="O16" s="333">
        <v>1.1787356070732125</v>
      </c>
      <c r="P16" s="333">
        <v>1.2136654911814633</v>
      </c>
      <c r="Q16" s="333">
        <v>0.86967179736241407</v>
      </c>
      <c r="R16" s="333">
        <v>0.71573913303522041</v>
      </c>
      <c r="S16" s="333">
        <v>0.73818715193653317</v>
      </c>
      <c r="T16" s="333">
        <v>0.69971617314765089</v>
      </c>
      <c r="U16" s="333">
        <v>0.82645307511115484</v>
      </c>
      <c r="V16" s="333">
        <v>0.85988114508571123</v>
      </c>
      <c r="W16" s="333">
        <v>1.0498762532711434</v>
      </c>
      <c r="X16" s="333">
        <v>1.0634322282506501</v>
      </c>
      <c r="Y16" s="333">
        <v>0.77521265367041703</v>
      </c>
      <c r="Z16" s="333">
        <v>0.85165301903558199</v>
      </c>
      <c r="AA16" s="333">
        <v>0.83423097002437796</v>
      </c>
      <c r="AB16" s="333">
        <v>0.78922990444753505</v>
      </c>
      <c r="AC16" s="333">
        <v>0.85298485442882932</v>
      </c>
      <c r="AD16" s="333">
        <v>0.86683167837902819</v>
      </c>
      <c r="AE16" s="333">
        <v>0.69809176168806231</v>
      </c>
      <c r="AF16" s="333">
        <v>0.67238983194652113</v>
      </c>
      <c r="AG16" s="333">
        <v>0.62347369843579759</v>
      </c>
      <c r="AH16" s="333">
        <v>0.73325022986303134</v>
      </c>
      <c r="AI16" s="333">
        <v>0.74101279086150429</v>
      </c>
      <c r="AJ16" s="333">
        <v>0.89782155462896773</v>
      </c>
      <c r="AK16" s="333">
        <v>0.88080068523726784</v>
      </c>
      <c r="AL16" s="333">
        <v>0.71984949730004755</v>
      </c>
      <c r="AM16" s="333">
        <v>0.72086513487632131</v>
      </c>
      <c r="AN16" s="333">
        <v>0.68716363405680214</v>
      </c>
      <c r="AO16" s="333">
        <v>0.75066488495048922</v>
      </c>
      <c r="AP16" s="333">
        <v>0.76738479037468199</v>
      </c>
      <c r="AQ16" s="333">
        <v>0.95677073433447923</v>
      </c>
      <c r="AR16" s="333">
        <v>0.97597103456399015</v>
      </c>
      <c r="AS16" s="333">
        <v>0.69098884729043475</v>
      </c>
      <c r="AT16" s="333">
        <v>0.72122126038498779</v>
      </c>
      <c r="AU16" s="333">
        <v>0.78022569962876298</v>
      </c>
      <c r="AV16" s="333">
        <v>0.70782930447521142</v>
      </c>
      <c r="AW16" s="333">
        <v>0.80925809850400954</v>
      </c>
      <c r="AX16" s="333">
        <v>0.82598391437134822</v>
      </c>
      <c r="AY16" s="333">
        <v>0.92269308853503462</v>
      </c>
      <c r="AZ16" s="333">
        <v>0.73108549933968114</v>
      </c>
      <c r="BA16" s="333">
        <v>0.73022228592661098</v>
      </c>
      <c r="BB16" s="333">
        <v>0.62904425566019362</v>
      </c>
      <c r="BC16" s="333">
        <v>0.64905330275248763</v>
      </c>
      <c r="BD16" s="333">
        <v>0.62969835903473237</v>
      </c>
      <c r="BE16" s="333">
        <v>0.82505260580558204</v>
      </c>
      <c r="BF16" s="333">
        <v>0.8006945758953331</v>
      </c>
      <c r="BG16" s="333">
        <v>0.76340445367556886</v>
      </c>
      <c r="BH16" s="333">
        <v>0.6616106819142924</v>
      </c>
      <c r="BI16" s="333">
        <v>0.59817901364517878</v>
      </c>
      <c r="BJ16" s="333">
        <v>0.77783565127377752</v>
      </c>
      <c r="BK16" s="333">
        <v>0.74899887625473394</v>
      </c>
      <c r="BL16" s="333">
        <v>0.7382907687882545</v>
      </c>
      <c r="BM16" s="333">
        <v>0.90968777157960212</v>
      </c>
      <c r="BN16" s="333">
        <v>0.63261283568890669</v>
      </c>
      <c r="BO16" s="333">
        <v>0.57736571590352315</v>
      </c>
      <c r="BP16" s="333">
        <v>0.56042945258269783</v>
      </c>
      <c r="BQ16" s="333">
        <v>0.56683170425669327</v>
      </c>
      <c r="BR16" s="333">
        <v>0.75426680910784638</v>
      </c>
      <c r="BS16" s="333">
        <v>0.83564523825996928</v>
      </c>
      <c r="BT16" s="333">
        <v>0.91497241333717816</v>
      </c>
      <c r="BU16" s="333">
        <v>0.70351525967724438</v>
      </c>
      <c r="BV16" s="333">
        <v>0.67200620692085722</v>
      </c>
      <c r="BW16" s="333">
        <v>0.89373287599984685</v>
      </c>
      <c r="BX16" s="333">
        <v>0.72072894465044557</v>
      </c>
      <c r="BY16" s="333">
        <v>0.66754566861552445</v>
      </c>
      <c r="BZ16" s="333">
        <v>0.81739544438597667</v>
      </c>
      <c r="CA16" s="333">
        <v>0.86057912434179795</v>
      </c>
      <c r="CB16" s="333">
        <v>0.64674987465973799</v>
      </c>
      <c r="CC16" s="333">
        <v>0.86825709237574999</v>
      </c>
      <c r="CD16" s="333">
        <v>0.64702466049011698</v>
      </c>
      <c r="CE16" s="333">
        <v>0.66741801836993497</v>
      </c>
      <c r="CF16" s="333">
        <v>0.64057807417878654</v>
      </c>
      <c r="CG16" s="333">
        <v>0.89383207607591697</v>
      </c>
      <c r="CH16" s="333">
        <v>0.93760511186604645</v>
      </c>
      <c r="CI16" s="333">
        <v>0.63712871259554993</v>
      </c>
      <c r="CJ16" s="333">
        <v>0.71074153422848951</v>
      </c>
      <c r="CK16" s="333">
        <v>0.92998380303682537</v>
      </c>
      <c r="CL16" s="333">
        <v>0.75489325584489464</v>
      </c>
      <c r="CM16" s="333">
        <v>0.70913164932063089</v>
      </c>
      <c r="CN16" s="333">
        <v>0.79398454148728048</v>
      </c>
      <c r="CO16" s="333">
        <v>0.88207923723964154</v>
      </c>
      <c r="CP16" s="333">
        <v>0.63538701340288362</v>
      </c>
      <c r="CQ16" s="333">
        <v>0.66471697611550706</v>
      </c>
      <c r="CR16" s="333">
        <v>0.59928636926945211</v>
      </c>
      <c r="CS16" s="333">
        <v>0.65617108506862398</v>
      </c>
      <c r="CT16" s="333">
        <v>0.79887727451682022</v>
      </c>
      <c r="CU16" s="333">
        <v>0.7904718880332543</v>
      </c>
      <c r="CV16" s="333">
        <v>0.8488760227896972</v>
      </c>
      <c r="CW16" s="333">
        <v>0.84959858321229664</v>
      </c>
      <c r="CX16" s="333">
        <v>0.72772546990331088</v>
      </c>
      <c r="CY16" s="333">
        <v>0.62698085024656935</v>
      </c>
      <c r="CZ16" s="333">
        <v>0.72301477356797184</v>
      </c>
      <c r="DA16" s="333">
        <v>0.76653227814366709</v>
      </c>
      <c r="DB16" s="333">
        <v>0.86090255444911301</v>
      </c>
      <c r="DC16" s="333">
        <v>0.81625627975043902</v>
      </c>
      <c r="DD16" s="333">
        <v>0.7051878985854384</v>
      </c>
      <c r="DE16" s="333">
        <v>0.71500858477332618</v>
      </c>
      <c r="DF16" s="333">
        <v>0.58709079061999281</v>
      </c>
      <c r="DG16" s="333">
        <v>0.59609389468498453</v>
      </c>
      <c r="DH16" s="333">
        <v>0.62478749647400034</v>
      </c>
      <c r="DI16" s="333">
        <v>0.70455299647192049</v>
      </c>
      <c r="DJ16" s="333">
        <v>0.95772987629857331</v>
      </c>
      <c r="DK16" s="333">
        <v>0.70142139227070943</v>
      </c>
      <c r="DL16" s="333">
        <v>0.61306739615918482</v>
      </c>
      <c r="DM16" s="333">
        <v>0.64368561873185937</v>
      </c>
      <c r="DN16" s="333">
        <v>0.72094964640099046</v>
      </c>
      <c r="DO16" s="333">
        <v>0.67561915540409145</v>
      </c>
      <c r="DP16" s="333">
        <v>0.79949048260176236</v>
      </c>
      <c r="DQ16" s="333">
        <v>0.83150816540661709</v>
      </c>
      <c r="DR16" s="333">
        <v>0.59626655988735056</v>
      </c>
      <c r="DS16" s="333">
        <v>0.53945160713886842</v>
      </c>
      <c r="DT16" s="333">
        <v>0.64457608591496873</v>
      </c>
      <c r="DU16" s="333">
        <v>0.58957932462865303</v>
      </c>
      <c r="DV16" s="333">
        <v>0.73316342004401214</v>
      </c>
      <c r="DW16" s="333">
        <v>0.72531835367154296</v>
      </c>
      <c r="DX16" s="333">
        <v>0.82014194359705617</v>
      </c>
      <c r="DY16" s="333">
        <v>0.62372420522849992</v>
      </c>
      <c r="DZ16" s="333">
        <v>0.64312664128983366</v>
      </c>
      <c r="EA16" s="333">
        <v>0.66892969539600167</v>
      </c>
      <c r="EB16" s="333">
        <v>0.83442886986961862</v>
      </c>
      <c r="EC16" s="333">
        <v>0.7871890324614802</v>
      </c>
      <c r="ED16" s="333">
        <v>0.81778813798029137</v>
      </c>
      <c r="EE16" s="333">
        <v>0.78899368410914639</v>
      </c>
      <c r="EF16" s="333">
        <v>0.62714160533063545</v>
      </c>
      <c r="EG16" s="333">
        <v>0.69097577086373119</v>
      </c>
      <c r="EH16" s="333">
        <v>0.65565682153706539</v>
      </c>
      <c r="EI16" s="333">
        <v>0.61820156568098328</v>
      </c>
      <c r="EJ16" s="333">
        <v>0.66629223493945822</v>
      </c>
      <c r="EK16" s="333">
        <v>0.80900526990170973</v>
      </c>
      <c r="EL16" s="333">
        <v>0.84632122258751763</v>
      </c>
      <c r="EM16" s="333">
        <v>0.68172919203111249</v>
      </c>
      <c r="EN16" s="333">
        <v>0.71764853558944208</v>
      </c>
      <c r="EO16" s="333">
        <v>0.73115625742513746</v>
      </c>
      <c r="EP16" s="333">
        <v>0.68316054931576198</v>
      </c>
      <c r="EQ16" s="333">
        <v>0.68234409160706144</v>
      </c>
      <c r="ER16" s="333">
        <v>0.91992056982747106</v>
      </c>
      <c r="ES16" s="333">
        <v>0.96497275426378049</v>
      </c>
      <c r="ET16" s="333">
        <v>0.85280550493481033</v>
      </c>
      <c r="EU16" s="333">
        <v>0.73062091923185146</v>
      </c>
      <c r="EV16" s="333">
        <v>0.76495681776660363</v>
      </c>
      <c r="EW16" s="333">
        <v>0.94198251699060542</v>
      </c>
      <c r="EX16" s="333">
        <v>1.1025718377338907</v>
      </c>
      <c r="EY16" s="333">
        <v>1.6095539947863298</v>
      </c>
      <c r="EZ16" s="333">
        <v>1.0399495389657389</v>
      </c>
      <c r="FA16" s="333">
        <v>0.96866773690467034</v>
      </c>
      <c r="FB16" s="333">
        <v>1.060322426274686</v>
      </c>
      <c r="FC16" s="333">
        <v>0.98963782553492408</v>
      </c>
      <c r="FD16" s="333">
        <v>0.84659216302095675</v>
      </c>
      <c r="FE16" s="333">
        <v>0.90820924348345566</v>
      </c>
      <c r="FF16" s="333">
        <v>1.9078849123109243</v>
      </c>
      <c r="FG16" s="333">
        <v>1.0209051467232844</v>
      </c>
      <c r="FH16" s="333">
        <v>0.80686204574135245</v>
      </c>
      <c r="FI16" s="333">
        <v>0.80516827897687493</v>
      </c>
      <c r="FJ16" s="333">
        <v>0.82579110599913075</v>
      </c>
      <c r="FK16" s="333">
        <v>0.81890345900947659</v>
      </c>
      <c r="FL16" s="333">
        <v>1.0749077943767664</v>
      </c>
      <c r="FM16" s="333">
        <v>1.4284067227847461</v>
      </c>
      <c r="FN16" s="333">
        <v>1.1308520139396443</v>
      </c>
      <c r="FO16" s="333">
        <v>0.84721150326075478</v>
      </c>
      <c r="FP16" s="333">
        <v>0.9200201806173236</v>
      </c>
      <c r="FQ16" s="333">
        <v>0.88482243223802026</v>
      </c>
      <c r="FR16" s="333">
        <v>1.3410075222843161</v>
      </c>
      <c r="FS16" s="333">
        <v>1.2209248588091448</v>
      </c>
      <c r="FT16" s="333">
        <v>1.4923999976162194</v>
      </c>
      <c r="FU16" s="333">
        <v>1.7984942135043767</v>
      </c>
      <c r="FV16" s="333">
        <v>1.6984356078079266</v>
      </c>
      <c r="FW16" s="333">
        <v>1.7210895577975827</v>
      </c>
      <c r="FX16" s="333">
        <v>1.3378596814508255</v>
      </c>
      <c r="FY16" s="333">
        <v>1.4349733574373942</v>
      </c>
      <c r="FZ16" s="333">
        <v>1.2649263077892487</v>
      </c>
      <c r="GA16" s="333">
        <v>1.1004559507330256</v>
      </c>
      <c r="GB16" s="333">
        <v>1.5500013261635179</v>
      </c>
      <c r="GC16" s="333">
        <v>1.4334424644243466</v>
      </c>
      <c r="GD16" s="333">
        <v>1.3214042934700172</v>
      </c>
      <c r="GE16" s="333">
        <v>1.1731571555758566</v>
      </c>
      <c r="GF16" s="333">
        <v>1.3512396721992803</v>
      </c>
      <c r="GG16" s="333">
        <v>2.0007308034558391</v>
      </c>
      <c r="GH16" s="333">
        <v>2.4395038131410298</v>
      </c>
      <c r="GI16" s="333">
        <v>2.6757739681066504</v>
      </c>
      <c r="GJ16" s="333">
        <v>2.4512990223359443</v>
      </c>
      <c r="GK16" s="333">
        <v>2.4737069186345901</v>
      </c>
      <c r="GL16" s="333">
        <v>2.5219695130469626</v>
      </c>
      <c r="GM16" s="333">
        <v>2.3617287360412025</v>
      </c>
      <c r="GN16" s="333">
        <v>1.6475591203782762</v>
      </c>
      <c r="GO16" s="333">
        <v>1.5168012940320565</v>
      </c>
      <c r="GP16" s="333">
        <v>1.5620158153321086</v>
      </c>
      <c r="GQ16" s="333">
        <v>1.6681228927043745</v>
      </c>
      <c r="GR16" s="333">
        <v>1.9773531749894107</v>
      </c>
      <c r="GS16" s="333">
        <v>1.8668088556747457</v>
      </c>
      <c r="GT16" s="333">
        <v>1.685576036743754</v>
      </c>
      <c r="GU16" s="333">
        <v>1.752335284193324</v>
      </c>
      <c r="GV16" s="333">
        <v>1.996576504649481</v>
      </c>
      <c r="GW16" s="333">
        <v>1.7249536638315568</v>
      </c>
      <c r="GX16" s="333">
        <v>2.3379354977168054</v>
      </c>
      <c r="GY16" s="333">
        <v>2.2417505486235481</v>
      </c>
      <c r="GZ16" s="333">
        <v>1.7435430188986725</v>
      </c>
      <c r="HA16" s="333">
        <v>1.514251743938712</v>
      </c>
      <c r="HB16" s="333">
        <v>1.7106392108700719</v>
      </c>
      <c r="HC16" s="333">
        <v>1.5757087173855771</v>
      </c>
      <c r="HD16" s="333">
        <v>2.1048053328574716</v>
      </c>
      <c r="HE16" s="333">
        <v>1.839825490663058</v>
      </c>
      <c r="HF16" s="333">
        <v>2.2233995830772941</v>
      </c>
      <c r="HG16" s="333">
        <v>1.550467186778095</v>
      </c>
      <c r="HH16" s="333">
        <v>1.6912426098284139</v>
      </c>
      <c r="HI16" s="333">
        <v>2.2215760638754016</v>
      </c>
      <c r="HJ16" s="333">
        <v>2.2118524728094204</v>
      </c>
      <c r="HK16" s="333">
        <v>1.8429174054491619</v>
      </c>
      <c r="HL16" s="333">
        <v>1.5947996976098664</v>
      </c>
      <c r="HM16" s="333">
        <v>1.7710542170747439</v>
      </c>
      <c r="HN16" s="333">
        <v>1.8007734330282728</v>
      </c>
      <c r="HO16" s="333">
        <v>2.3338003591763057</v>
      </c>
      <c r="HP16" s="333">
        <v>2.2387263941710187</v>
      </c>
      <c r="HQ16" s="333">
        <v>1.911508808311172</v>
      </c>
      <c r="HR16" s="333">
        <v>2.6091264531518776</v>
      </c>
      <c r="HS16" s="333">
        <v>2.4882978631554469</v>
      </c>
      <c r="HT16" s="333">
        <v>2.4591680368958753</v>
      </c>
      <c r="HU16" s="333">
        <v>2.200340744257169</v>
      </c>
      <c r="HV16" s="333">
        <v>2.333345111124109</v>
      </c>
      <c r="HW16" s="333">
        <v>2.1347088159447334</v>
      </c>
      <c r="HX16" s="333">
        <v>1.7323815475080204</v>
      </c>
      <c r="HY16" s="333">
        <v>2.2576888782587803</v>
      </c>
      <c r="HZ16" s="333">
        <v>1.3339439785594014</v>
      </c>
      <c r="IA16" s="333">
        <v>1.9823058727300862</v>
      </c>
      <c r="IB16" s="333">
        <v>2.1035177170938661</v>
      </c>
      <c r="IC16" s="333">
        <v>2.2704888985672662</v>
      </c>
      <c r="ID16" s="333">
        <v>2.1276054499692703</v>
      </c>
      <c r="IE16" s="333">
        <v>2.1832193550830921</v>
      </c>
      <c r="IF16" s="333">
        <v>1.3432880859094432</v>
      </c>
      <c r="IG16" s="333">
        <v>1.2817618995167503</v>
      </c>
      <c r="IH16" s="333">
        <v>1.4531101155256814</v>
      </c>
      <c r="II16" s="333">
        <v>1.744931597601211</v>
      </c>
      <c r="IJ16" s="333">
        <v>1.4141573415918451</v>
      </c>
      <c r="IK16" s="333">
        <v>1.4907199134008031</v>
      </c>
      <c r="IL16" s="333">
        <v>1.7637884040004379</v>
      </c>
      <c r="IM16" s="333">
        <v>1.8431884291975964</v>
      </c>
      <c r="IN16" s="333">
        <v>2.1751728879967391</v>
      </c>
      <c r="IO16" s="333">
        <v>2.5286821068157153</v>
      </c>
      <c r="IP16" s="333">
        <v>2.701398376006515</v>
      </c>
      <c r="IQ16" s="333">
        <v>2.3845321754013624</v>
      </c>
      <c r="IR16" s="333">
        <v>1.4432027256765632</v>
      </c>
      <c r="IS16" s="333">
        <v>1.564910846420652</v>
      </c>
      <c r="IT16" s="333">
        <v>1.8282269216551461</v>
      </c>
      <c r="IU16" s="333">
        <v>2.6920895857626785</v>
      </c>
      <c r="IV16" s="333">
        <v>2.3122883725776378</v>
      </c>
      <c r="IW16" s="333">
        <v>2.1327377695866616</v>
      </c>
      <c r="IX16" s="333">
        <v>2.3975560603671289</v>
      </c>
      <c r="IY16" s="333">
        <v>1.2942214606010236</v>
      </c>
      <c r="IZ16" s="333">
        <v>1.2768021360859918</v>
      </c>
      <c r="JA16" s="333">
        <v>1.094412115596292</v>
      </c>
      <c r="JB16" s="333">
        <v>0.96923458411141128</v>
      </c>
      <c r="JC16" s="333">
        <v>1.2547852538801054</v>
      </c>
      <c r="JD16" s="333">
        <v>1.3551731244552634</v>
      </c>
      <c r="JE16" s="333">
        <v>1.1859162771769329</v>
      </c>
      <c r="JF16" s="333">
        <v>1.33366830358352</v>
      </c>
      <c r="JG16" s="333">
        <v>1.591103381546686</v>
      </c>
      <c r="JH16" s="333">
        <v>1.8015317678837641</v>
      </c>
      <c r="JI16" s="333">
        <v>1.2377798076087982</v>
      </c>
      <c r="JJ16" s="333">
        <v>1.5540468343504228</v>
      </c>
      <c r="JK16" s="333">
        <v>1.3709185174226406</v>
      </c>
      <c r="JL16" s="333">
        <v>0.99351747713508221</v>
      </c>
      <c r="JM16" s="333">
        <v>1.0445576574026756</v>
      </c>
      <c r="JN16" s="333">
        <v>1.414271315254283</v>
      </c>
      <c r="JO16" s="333">
        <v>1.0358321267446466</v>
      </c>
      <c r="JP16" s="333">
        <v>0.87495182753364031</v>
      </c>
      <c r="JQ16" s="333">
        <v>0.8180716870278304</v>
      </c>
      <c r="JR16" s="333">
        <v>1.2999035132147678</v>
      </c>
      <c r="JS16" s="333">
        <v>1.0312808697981932</v>
      </c>
      <c r="JT16" s="333">
        <v>0.86348455932824286</v>
      </c>
      <c r="JU16" s="333">
        <v>0.98100381527786407</v>
      </c>
      <c r="JV16" s="333">
        <v>0.92704417318777421</v>
      </c>
      <c r="JW16" s="333">
        <v>0.92670915916607211</v>
      </c>
      <c r="JX16" s="333">
        <v>1.0605747185251631</v>
      </c>
      <c r="JY16" s="333">
        <v>1.0503774620518855</v>
      </c>
      <c r="JZ16" s="333">
        <v>1.0160948797485658</v>
      </c>
      <c r="KA16" s="333">
        <v>0.87470318202819641</v>
      </c>
      <c r="KB16" s="333">
        <v>0.93365326984167296</v>
      </c>
      <c r="KC16" s="333">
        <v>1.1385130209383398</v>
      </c>
      <c r="KD16" s="333">
        <v>0.96773969376332825</v>
      </c>
      <c r="KE16" s="333">
        <v>0.90595815019579007</v>
      </c>
      <c r="KF16" s="333">
        <v>1.0843705831175545</v>
      </c>
      <c r="KG16" s="333">
        <v>0.99743320537345392</v>
      </c>
      <c r="KH16" s="333">
        <v>0.77189301561010437</v>
      </c>
      <c r="KI16" s="333">
        <v>0.7747754746532991</v>
      </c>
      <c r="KJ16" s="333">
        <v>0.87768710459669819</v>
      </c>
      <c r="KK16" s="333">
        <v>0.83573529312897121</v>
      </c>
      <c r="KL16" s="333">
        <v>0.63439632767898446</v>
      </c>
      <c r="KM16" s="333">
        <v>0.60648510468605377</v>
      </c>
      <c r="KN16" s="333">
        <v>0.73111248770731607</v>
      </c>
      <c r="KO16" s="333">
        <v>0.66643114319844732</v>
      </c>
      <c r="KP16" s="333">
        <v>0.82496415510507515</v>
      </c>
      <c r="KQ16" s="333">
        <v>0.84430673377717447</v>
      </c>
      <c r="KR16" s="333">
        <v>0.67613748814652463</v>
      </c>
      <c r="KS16" s="333">
        <v>0.61744438678786928</v>
      </c>
      <c r="KT16" s="333">
        <v>0.64740233084389565</v>
      </c>
      <c r="KU16" s="333">
        <v>0.65978145744100947</v>
      </c>
      <c r="KV16" s="333">
        <v>0.65640679550614356</v>
      </c>
      <c r="KW16" s="333">
        <v>1.0507620271167817</v>
      </c>
      <c r="KX16" s="333">
        <v>0.8590837068942051</v>
      </c>
      <c r="KY16" s="333">
        <v>0.6301843870156395</v>
      </c>
      <c r="KZ16" s="333">
        <v>0.68115286804499575</v>
      </c>
      <c r="LA16" s="333">
        <v>0.59121647104734032</v>
      </c>
      <c r="LB16" s="333">
        <v>0.65086961784020492</v>
      </c>
      <c r="LC16" s="333">
        <v>0.77093780078947183</v>
      </c>
      <c r="LD16" s="333">
        <v>0.89498726304918219</v>
      </c>
      <c r="LE16" s="333">
        <v>0.83824099278917985</v>
      </c>
      <c r="LF16" s="333">
        <v>0.72264740548991813</v>
      </c>
      <c r="LG16" s="333">
        <v>0.80164403627212699</v>
      </c>
      <c r="LH16" s="333">
        <v>0.68683127753349515</v>
      </c>
      <c r="LI16" s="333">
        <v>0.62979023257030708</v>
      </c>
      <c r="LJ16" s="333">
        <v>0.74406948181729549</v>
      </c>
      <c r="LK16" s="333">
        <v>0.80971090984499916</v>
      </c>
      <c r="LL16" s="333">
        <v>0.97178322204873413</v>
      </c>
      <c r="LM16" s="333">
        <v>0.86094048520027155</v>
      </c>
      <c r="LN16" s="333">
        <v>0.7568423028090272</v>
      </c>
      <c r="LO16" s="333">
        <v>0.77170915812534091</v>
      </c>
      <c r="LP16" s="333">
        <v>0.92015314143036475</v>
      </c>
      <c r="LQ16" s="333">
        <v>0.76052355164484653</v>
      </c>
      <c r="LR16" s="333">
        <v>0.85853564277882555</v>
      </c>
      <c r="LS16" s="333">
        <v>1.0833097892783619</v>
      </c>
      <c r="LT16" s="333">
        <v>0.69643960046169995</v>
      </c>
      <c r="LU16" s="333">
        <v>0.76269116439545181</v>
      </c>
      <c r="LV16" s="333">
        <v>0.85550287954834947</v>
      </c>
      <c r="LW16" s="333">
        <v>1.3722855197708939</v>
      </c>
      <c r="LX16" s="333">
        <v>1.0088105382768164</v>
      </c>
      <c r="LY16" s="333">
        <v>0.98400483580666243</v>
      </c>
      <c r="LZ16" s="333">
        <v>1.0216929252475617</v>
      </c>
      <c r="MA16" s="333">
        <v>0.76273259078068512</v>
      </c>
      <c r="MB16" s="333">
        <v>0.77006012765360787</v>
      </c>
      <c r="MC16" s="333">
        <v>0.77932844630452325</v>
      </c>
      <c r="MD16" s="333">
        <v>0.76290882895941392</v>
      </c>
      <c r="ME16" s="333">
        <v>0.80642578690928224</v>
      </c>
      <c r="MF16" s="333">
        <v>0.84585344879097124</v>
      </c>
      <c r="MG16" s="333">
        <v>0.96105237055673909</v>
      </c>
      <c r="MH16" s="333">
        <v>0.61396022714311405</v>
      </c>
      <c r="MI16" s="333">
        <v>0.67821760563563915</v>
      </c>
      <c r="MJ16" s="333">
        <v>0.75819470247501697</v>
      </c>
      <c r="MK16" s="333">
        <v>0.78129040476252731</v>
      </c>
      <c r="ML16" s="333">
        <v>0.71189375539106203</v>
      </c>
      <c r="MM16" s="333">
        <v>0.91035108130553988</v>
      </c>
      <c r="MN16" s="333">
        <v>1.0527675630087685</v>
      </c>
      <c r="MO16" s="333">
        <v>0.74939606419054139</v>
      </c>
      <c r="MP16" s="333">
        <v>0.72656490373092653</v>
      </c>
      <c r="MQ16" s="333">
        <v>0.8075774921413178</v>
      </c>
      <c r="MR16" s="333">
        <v>0.81409807012960012</v>
      </c>
      <c r="MS16" s="333">
        <v>0.73770393286404501</v>
      </c>
      <c r="MT16" s="333">
        <v>0.9519324721356982</v>
      </c>
      <c r="MU16" s="333">
        <v>1.1906480680070337</v>
      </c>
      <c r="MV16" s="333">
        <v>0.70843016707676476</v>
      </c>
      <c r="MW16" s="333">
        <v>0.73126381116455108</v>
      </c>
      <c r="MX16" s="333">
        <v>0.77007952709962146</v>
      </c>
      <c r="MY16" s="333">
        <v>0.72851322589201739</v>
      </c>
      <c r="MZ16" s="333">
        <v>0.84734311647897786</v>
      </c>
      <c r="NA16" s="333">
        <v>0.85546364276941633</v>
      </c>
      <c r="NB16" s="333">
        <v>0.94775562934320146</v>
      </c>
      <c r="NC16" s="333">
        <v>1.0641156517791075</v>
      </c>
      <c r="ND16" s="333">
        <v>1.0685438950130297</v>
      </c>
      <c r="NE16" s="333">
        <v>0.85662471821626196</v>
      </c>
      <c r="NF16" s="333">
        <v>0.84178918960598814</v>
      </c>
      <c r="NG16" s="333">
        <v>0.91119358312407683</v>
      </c>
      <c r="NH16" s="333">
        <v>0.855572069411217</v>
      </c>
      <c r="NI16" s="333">
        <v>0.99539271904043392</v>
      </c>
      <c r="NJ16" s="333">
        <v>0.9574851533146238</v>
      </c>
    </row>
    <row r="17" spans="4:374" x14ac:dyDescent="0.25">
      <c r="D17" s="320" t="s">
        <v>91</v>
      </c>
      <c r="E17" s="321">
        <f>SUM(E5:E16)</f>
        <v>5963.7322074661206</v>
      </c>
      <c r="F17" s="321">
        <f>SUM(F5:F16)</f>
        <v>3141.9933657336237</v>
      </c>
      <c r="I17" s="327">
        <v>0.58333333333333304</v>
      </c>
      <c r="J17" s="333">
        <v>1.2111156837523438</v>
      </c>
      <c r="K17" s="333">
        <v>0.92382802331250891</v>
      </c>
      <c r="L17" s="333">
        <v>0.94193634315346186</v>
      </c>
      <c r="M17" s="333">
        <v>1.3870290594581347</v>
      </c>
      <c r="N17" s="333">
        <v>1.0867315905990027</v>
      </c>
      <c r="O17" s="333">
        <v>1.2238742525298227</v>
      </c>
      <c r="P17" s="333">
        <v>1.1422330912698462</v>
      </c>
      <c r="Q17" s="333">
        <v>0.89329124815328242</v>
      </c>
      <c r="R17" s="333">
        <v>0.73918181316681031</v>
      </c>
      <c r="S17" s="333">
        <v>0.73026848836914438</v>
      </c>
      <c r="T17" s="333">
        <v>0.65498585931757969</v>
      </c>
      <c r="U17" s="333">
        <v>0.76520698164759637</v>
      </c>
      <c r="V17" s="333">
        <v>0.87224499160580349</v>
      </c>
      <c r="W17" s="333">
        <v>0.9962026995361275</v>
      </c>
      <c r="X17" s="333">
        <v>1.0700151283276671</v>
      </c>
      <c r="Y17" s="333">
        <v>0.72106357891185835</v>
      </c>
      <c r="Z17" s="333">
        <v>0.78338313656670999</v>
      </c>
      <c r="AA17" s="333">
        <v>0.75008283863693503</v>
      </c>
      <c r="AB17" s="333">
        <v>0.74766191264984527</v>
      </c>
      <c r="AC17" s="333">
        <v>0.90305877236568011</v>
      </c>
      <c r="AD17" s="333">
        <v>0.89411128402423146</v>
      </c>
      <c r="AE17" s="333">
        <v>0.73849877989098034</v>
      </c>
      <c r="AF17" s="333">
        <v>0.68833945505445893</v>
      </c>
      <c r="AG17" s="333">
        <v>0.62019105880868763</v>
      </c>
      <c r="AH17" s="333">
        <v>0.74816453685353446</v>
      </c>
      <c r="AI17" s="333">
        <v>0.72927542913677224</v>
      </c>
      <c r="AJ17" s="333">
        <v>0.91815505973505041</v>
      </c>
      <c r="AK17" s="333">
        <v>0.95578413933787609</v>
      </c>
      <c r="AL17" s="333">
        <v>0.64741606180203592</v>
      </c>
      <c r="AM17" s="333">
        <v>0.75122092447936806</v>
      </c>
      <c r="AN17" s="333">
        <v>0.67358191565427095</v>
      </c>
      <c r="AO17" s="333">
        <v>0.7293503002567836</v>
      </c>
      <c r="AP17" s="333">
        <v>0.76384584127462918</v>
      </c>
      <c r="AQ17" s="333">
        <v>0.95050360764666153</v>
      </c>
      <c r="AR17" s="333">
        <v>1.0220518326421482</v>
      </c>
      <c r="AS17" s="333">
        <v>0.66915885778921347</v>
      </c>
      <c r="AT17" s="333">
        <v>0.7215712733574029</v>
      </c>
      <c r="AU17" s="333">
        <v>0.81859450805863931</v>
      </c>
      <c r="AV17" s="333">
        <v>0.66518052046767984</v>
      </c>
      <c r="AW17" s="333">
        <v>0.75803741054882856</v>
      </c>
      <c r="AX17" s="333">
        <v>0.84218413221337596</v>
      </c>
      <c r="AY17" s="333">
        <v>0.94832424238406643</v>
      </c>
      <c r="AZ17" s="333">
        <v>0.71288083149758275</v>
      </c>
      <c r="BA17" s="333">
        <v>0.652864233051619</v>
      </c>
      <c r="BB17" s="333">
        <v>0.65857473535256084</v>
      </c>
      <c r="BC17" s="333">
        <v>0.67154491158603158</v>
      </c>
      <c r="BD17" s="333">
        <v>0.58700478641053044</v>
      </c>
      <c r="BE17" s="333">
        <v>0.78359501401825471</v>
      </c>
      <c r="BF17" s="333">
        <v>0.8035118487528371</v>
      </c>
      <c r="BG17" s="333">
        <v>0.80392247665623418</v>
      </c>
      <c r="BH17" s="333">
        <v>0.57831586247286548</v>
      </c>
      <c r="BI17" s="333">
        <v>0.54825597832232587</v>
      </c>
      <c r="BJ17" s="333">
        <v>0.72828127321074942</v>
      </c>
      <c r="BK17" s="333">
        <v>0.76430475320756908</v>
      </c>
      <c r="BL17" s="333">
        <v>0.8274340399541672</v>
      </c>
      <c r="BM17" s="333">
        <v>0.91918819828684284</v>
      </c>
      <c r="BN17" s="333">
        <v>0.59509487450956433</v>
      </c>
      <c r="BO17" s="333">
        <v>0.59771061644482604</v>
      </c>
      <c r="BP17" s="333">
        <v>0.55808996324625848</v>
      </c>
      <c r="BQ17" s="333">
        <v>0.60291913982891543</v>
      </c>
      <c r="BR17" s="333">
        <v>0.81665447287741078</v>
      </c>
      <c r="BS17" s="333">
        <v>0.8475290929434387</v>
      </c>
      <c r="BT17" s="333">
        <v>0.9095483460874203</v>
      </c>
      <c r="BU17" s="333">
        <v>0.72045131511834026</v>
      </c>
      <c r="BV17" s="333">
        <v>0.60074837233001266</v>
      </c>
      <c r="BW17" s="333">
        <v>0.8922558766413875</v>
      </c>
      <c r="BX17" s="333">
        <v>0.71336106901139862</v>
      </c>
      <c r="BY17" s="333">
        <v>0.74622203678911714</v>
      </c>
      <c r="BZ17" s="333">
        <v>0.78090247370239119</v>
      </c>
      <c r="CA17" s="333">
        <v>0.79879381479855294</v>
      </c>
      <c r="CB17" s="333">
        <v>0.69971974772960766</v>
      </c>
      <c r="CC17" s="333">
        <v>0.93257890141774147</v>
      </c>
      <c r="CD17" s="333">
        <v>0.62035602061338013</v>
      </c>
      <c r="CE17" s="333">
        <v>0.67611347551023326</v>
      </c>
      <c r="CF17" s="333">
        <v>0.6628075004732189</v>
      </c>
      <c r="CG17" s="333">
        <v>0.79002550926186699</v>
      </c>
      <c r="CH17" s="333">
        <v>0.89272884311376888</v>
      </c>
      <c r="CI17" s="333">
        <v>0.64396156913558467</v>
      </c>
      <c r="CJ17" s="333">
        <v>0.70792802896374163</v>
      </c>
      <c r="CK17" s="333">
        <v>0.95239349438068033</v>
      </c>
      <c r="CL17" s="333">
        <v>0.81694279563249028</v>
      </c>
      <c r="CM17" s="333">
        <v>0.60872089378246341</v>
      </c>
      <c r="CN17" s="333">
        <v>0.75546235243359405</v>
      </c>
      <c r="CO17" s="333">
        <v>0.83510829264037845</v>
      </c>
      <c r="CP17" s="333">
        <v>0.68316347046204495</v>
      </c>
      <c r="CQ17" s="333">
        <v>0.68144964198873359</v>
      </c>
      <c r="CR17" s="333">
        <v>0.57083330195194282</v>
      </c>
      <c r="CS17" s="333">
        <v>0.62723068270841886</v>
      </c>
      <c r="CT17" s="333">
        <v>0.75298863959479645</v>
      </c>
      <c r="CU17" s="333">
        <v>0.75541920857391598</v>
      </c>
      <c r="CV17" s="333">
        <v>0.86969536485161503</v>
      </c>
      <c r="CW17" s="333">
        <v>0.77538528695583797</v>
      </c>
      <c r="CX17" s="333">
        <v>0.72832355893203071</v>
      </c>
      <c r="CY17" s="333">
        <v>0.65224824827786787</v>
      </c>
      <c r="CZ17" s="333">
        <v>0.72026731322594684</v>
      </c>
      <c r="DA17" s="333">
        <v>0.77214037306837202</v>
      </c>
      <c r="DB17" s="333">
        <v>0.78014434269847244</v>
      </c>
      <c r="DC17" s="333">
        <v>0.8270282847362056</v>
      </c>
      <c r="DD17" s="333">
        <v>0.69976043141523958</v>
      </c>
      <c r="DE17" s="333">
        <v>0.66309522811335708</v>
      </c>
      <c r="DF17" s="333">
        <v>0.57205170380635006</v>
      </c>
      <c r="DG17" s="333">
        <v>0.60917986903242727</v>
      </c>
      <c r="DH17" s="333">
        <v>0.62463503722029223</v>
      </c>
      <c r="DI17" s="333">
        <v>0.77695317161510313</v>
      </c>
      <c r="DJ17" s="333">
        <v>0.9846376852804325</v>
      </c>
      <c r="DK17" s="333">
        <v>0.66388844712398853</v>
      </c>
      <c r="DL17" s="333">
        <v>0.59453424925285858</v>
      </c>
      <c r="DM17" s="333">
        <v>0.63961749056445361</v>
      </c>
      <c r="DN17" s="333">
        <v>0.74396415374251457</v>
      </c>
      <c r="DO17" s="333">
        <v>0.66224830484802144</v>
      </c>
      <c r="DP17" s="333">
        <v>0.78397972081874778</v>
      </c>
      <c r="DQ17" s="333">
        <v>0.73703549309846428</v>
      </c>
      <c r="DR17" s="333">
        <v>0.60934073815183765</v>
      </c>
      <c r="DS17" s="333">
        <v>0.55154413778631894</v>
      </c>
      <c r="DT17" s="333">
        <v>0.61007193822449957</v>
      </c>
      <c r="DU17" s="333">
        <v>0.57585014515394228</v>
      </c>
      <c r="DV17" s="333">
        <v>0.67704996706060772</v>
      </c>
      <c r="DW17" s="333">
        <v>0.77282769224900794</v>
      </c>
      <c r="DX17" s="333">
        <v>0.79692879796873572</v>
      </c>
      <c r="DY17" s="333">
        <v>0.58520810321103356</v>
      </c>
      <c r="DZ17" s="333">
        <v>0.62158081118506614</v>
      </c>
      <c r="EA17" s="333">
        <v>0.73445993874604176</v>
      </c>
      <c r="EB17" s="333">
        <v>0.91785586994884738</v>
      </c>
      <c r="EC17" s="333">
        <v>0.81937403491983796</v>
      </c>
      <c r="ED17" s="333">
        <v>0.88787726839478398</v>
      </c>
      <c r="EE17" s="333">
        <v>0.78883873840697805</v>
      </c>
      <c r="EF17" s="333">
        <v>0.63744897838121073</v>
      </c>
      <c r="EG17" s="333">
        <v>0.67617465117480646</v>
      </c>
      <c r="EH17" s="333">
        <v>0.67226363840004189</v>
      </c>
      <c r="EI17" s="333">
        <v>0.63595420966848781</v>
      </c>
      <c r="EJ17" s="333">
        <v>0.63862502658829712</v>
      </c>
      <c r="EK17" s="333">
        <v>0.82303846075976272</v>
      </c>
      <c r="EL17" s="333">
        <v>0.8966374065035051</v>
      </c>
      <c r="EM17" s="333">
        <v>0.6630842563810071</v>
      </c>
      <c r="EN17" s="333">
        <v>0.77558677342079896</v>
      </c>
      <c r="EO17" s="333">
        <v>0.69542509173517608</v>
      </c>
      <c r="EP17" s="333">
        <v>0.68761912695913785</v>
      </c>
      <c r="EQ17" s="333">
        <v>0.66626688181004723</v>
      </c>
      <c r="ER17" s="333">
        <v>0.88587181820065575</v>
      </c>
      <c r="ES17" s="333">
        <v>0.98586308706223602</v>
      </c>
      <c r="ET17" s="333">
        <v>0.86105742786205852</v>
      </c>
      <c r="EU17" s="333">
        <v>0.73547350638550679</v>
      </c>
      <c r="EV17" s="333">
        <v>0.82627114397961088</v>
      </c>
      <c r="EW17" s="333">
        <v>0.99578950208499617</v>
      </c>
      <c r="EX17" s="333">
        <v>1.1473520895101763</v>
      </c>
      <c r="EY17" s="333">
        <v>1.7943886826935114</v>
      </c>
      <c r="EZ17" s="333">
        <v>1.0566998645885874</v>
      </c>
      <c r="FA17" s="333">
        <v>0.95340129348663372</v>
      </c>
      <c r="FB17" s="333">
        <v>1.1391221326656527</v>
      </c>
      <c r="FC17" s="333">
        <v>1.0579418019345297</v>
      </c>
      <c r="FD17" s="333">
        <v>0.94283232872628953</v>
      </c>
      <c r="FE17" s="333">
        <v>0.92019320091130741</v>
      </c>
      <c r="FF17" s="333">
        <v>1.9565783261065413</v>
      </c>
      <c r="FG17" s="333">
        <v>1.0465812468711524</v>
      </c>
      <c r="FH17" s="333">
        <v>0.79623677275621452</v>
      </c>
      <c r="FI17" s="333">
        <v>0.82602608834419033</v>
      </c>
      <c r="FJ17" s="333">
        <v>0.84694415868492556</v>
      </c>
      <c r="FK17" s="333">
        <v>0.82040664674407038</v>
      </c>
      <c r="FL17" s="333">
        <v>1.0975311434684736</v>
      </c>
      <c r="FM17" s="333">
        <v>1.4571598800211998</v>
      </c>
      <c r="FN17" s="333">
        <v>1.2263198222206315</v>
      </c>
      <c r="FO17" s="333">
        <v>0.88500466622404017</v>
      </c>
      <c r="FP17" s="333">
        <v>1.0054343133429224</v>
      </c>
      <c r="FQ17" s="333">
        <v>0.88439437859135173</v>
      </c>
      <c r="FR17" s="333">
        <v>1.4217287431758059</v>
      </c>
      <c r="FS17" s="333">
        <v>1.1212032640018981</v>
      </c>
      <c r="FT17" s="333">
        <v>1.6513677999483132</v>
      </c>
      <c r="FU17" s="333">
        <v>1.9030177349909607</v>
      </c>
      <c r="FV17" s="333">
        <v>1.8070869258473949</v>
      </c>
      <c r="FW17" s="333">
        <v>1.8795755127905582</v>
      </c>
      <c r="FX17" s="333">
        <v>1.5188155451695331</v>
      </c>
      <c r="FY17" s="333">
        <v>1.6061015975734907</v>
      </c>
      <c r="FZ17" s="333">
        <v>1.2948878723317625</v>
      </c>
      <c r="GA17" s="333">
        <v>1.1045515356209294</v>
      </c>
      <c r="GB17" s="333">
        <v>1.5940782299807854</v>
      </c>
      <c r="GC17" s="333">
        <v>1.3995486092914589</v>
      </c>
      <c r="GD17" s="333">
        <v>1.3677745183189682</v>
      </c>
      <c r="GE17" s="333">
        <v>1.2290084716160452</v>
      </c>
      <c r="GF17" s="333">
        <v>1.4880354779017768</v>
      </c>
      <c r="GG17" s="333">
        <v>2.1185815394761676</v>
      </c>
      <c r="GH17" s="333">
        <v>2.5073377841299318</v>
      </c>
      <c r="GI17" s="333">
        <v>3.0162344607696934</v>
      </c>
      <c r="GJ17" s="333">
        <v>2.5888095242628228</v>
      </c>
      <c r="GK17" s="333">
        <v>2.6299855068564151</v>
      </c>
      <c r="GL17" s="333">
        <v>2.7122237771072149</v>
      </c>
      <c r="GM17" s="333">
        <v>2.5924767018533212</v>
      </c>
      <c r="GN17" s="333">
        <v>1.7472183376921677</v>
      </c>
      <c r="GO17" s="333">
        <v>1.5171651233882677</v>
      </c>
      <c r="GP17" s="333">
        <v>1.6732334581253043</v>
      </c>
      <c r="GQ17" s="333">
        <v>1.7631138567343656</v>
      </c>
      <c r="GR17" s="333">
        <v>2.0977264936225719</v>
      </c>
      <c r="GS17" s="333">
        <v>1.9270396279274797</v>
      </c>
      <c r="GT17" s="333">
        <v>1.7951150393564219</v>
      </c>
      <c r="GU17" s="333">
        <v>1.81164582762779</v>
      </c>
      <c r="GV17" s="333">
        <v>2.2454044231462262</v>
      </c>
      <c r="GW17" s="333">
        <v>1.9241651204003833</v>
      </c>
      <c r="GX17" s="333">
        <v>2.5405090592799615</v>
      </c>
      <c r="GY17" s="333">
        <v>2.3119095167056209</v>
      </c>
      <c r="GZ17" s="333">
        <v>1.9464093502725552</v>
      </c>
      <c r="HA17" s="333">
        <v>1.553041208915958</v>
      </c>
      <c r="HB17" s="333">
        <v>1.803928724615425</v>
      </c>
      <c r="HC17" s="333">
        <v>1.6450555820583332</v>
      </c>
      <c r="HD17" s="333">
        <v>2.1714469004338186</v>
      </c>
      <c r="HE17" s="333">
        <v>1.9703708334340504</v>
      </c>
      <c r="HF17" s="333">
        <v>2.2321846716049469</v>
      </c>
      <c r="HG17" s="333">
        <v>1.6507202438453357</v>
      </c>
      <c r="HH17" s="333">
        <v>1.8486749020902791</v>
      </c>
      <c r="HI17" s="333">
        <v>2.2732519567136591</v>
      </c>
      <c r="HJ17" s="333">
        <v>2.4181127301021319</v>
      </c>
      <c r="HK17" s="333">
        <v>1.993629567268616</v>
      </c>
      <c r="HL17" s="333">
        <v>1.5584023242761997</v>
      </c>
      <c r="HM17" s="333">
        <v>1.8945930560893405</v>
      </c>
      <c r="HN17" s="333">
        <v>1.9144788062768436</v>
      </c>
      <c r="HO17" s="333">
        <v>2.4452971259317029</v>
      </c>
      <c r="HP17" s="333">
        <v>2.3658560190606162</v>
      </c>
      <c r="HQ17" s="333">
        <v>2.0016850147299752</v>
      </c>
      <c r="HR17" s="333">
        <v>2.8593676270578863</v>
      </c>
      <c r="HS17" s="333">
        <v>2.6547917156839458</v>
      </c>
      <c r="HT17" s="333">
        <v>2.624887623362897</v>
      </c>
      <c r="HU17" s="333">
        <v>2.3930397657564404</v>
      </c>
      <c r="HV17" s="333">
        <v>2.3823176497836314</v>
      </c>
      <c r="HW17" s="333">
        <v>2.3432390370783942</v>
      </c>
      <c r="HX17" s="333">
        <v>1.8044408666608045</v>
      </c>
      <c r="HY17" s="333">
        <v>2.2116090848713394</v>
      </c>
      <c r="HZ17" s="333">
        <v>1.3973488239773455</v>
      </c>
      <c r="IA17" s="333">
        <v>2.0540063832131481</v>
      </c>
      <c r="IB17" s="333">
        <v>2.3023095469758035</v>
      </c>
      <c r="IC17" s="333">
        <v>2.4263493252396819</v>
      </c>
      <c r="ID17" s="333">
        <v>2.222094409434868</v>
      </c>
      <c r="IE17" s="333">
        <v>2.4037098329160305</v>
      </c>
      <c r="IF17" s="333">
        <v>1.3579078882944198</v>
      </c>
      <c r="IG17" s="333">
        <v>1.260151633997852</v>
      </c>
      <c r="IH17" s="333">
        <v>1.5214326217863956</v>
      </c>
      <c r="II17" s="333">
        <v>1.8439847790971358</v>
      </c>
      <c r="IJ17" s="333">
        <v>1.4671386620665514</v>
      </c>
      <c r="IK17" s="333">
        <v>1.6368853922282061</v>
      </c>
      <c r="IL17" s="333">
        <v>1.9471773404360955</v>
      </c>
      <c r="IM17" s="333">
        <v>1.883723184213794</v>
      </c>
      <c r="IN17" s="333">
        <v>2.3220483028286747</v>
      </c>
      <c r="IO17" s="333">
        <v>2.6922392773116846</v>
      </c>
      <c r="IP17" s="333">
        <v>2.7839636197134534</v>
      </c>
      <c r="IQ17" s="333">
        <v>2.5564143424386798</v>
      </c>
      <c r="IR17" s="333">
        <v>1.6484180740838974</v>
      </c>
      <c r="IS17" s="333">
        <v>1.6129650841215259</v>
      </c>
      <c r="IT17" s="333">
        <v>1.9743163779846773</v>
      </c>
      <c r="IU17" s="333">
        <v>2.7047031952164091</v>
      </c>
      <c r="IV17" s="333">
        <v>2.4336261349090758</v>
      </c>
      <c r="IW17" s="333">
        <v>2.2138082152586454</v>
      </c>
      <c r="IX17" s="333">
        <v>2.5769652555107503</v>
      </c>
      <c r="IY17" s="333">
        <v>1.2651574154335843</v>
      </c>
      <c r="IZ17" s="333">
        <v>1.285019568181903</v>
      </c>
      <c r="JA17" s="333">
        <v>1.0915935021585279</v>
      </c>
      <c r="JB17" s="333">
        <v>0.98458542222590795</v>
      </c>
      <c r="JC17" s="333">
        <v>1.2957271902136833</v>
      </c>
      <c r="JD17" s="333">
        <v>1.3426865635861136</v>
      </c>
      <c r="JE17" s="333">
        <v>1.2074621358890929</v>
      </c>
      <c r="JF17" s="333">
        <v>1.3118931793060302</v>
      </c>
      <c r="JG17" s="333">
        <v>1.659739226181342</v>
      </c>
      <c r="JH17" s="333">
        <v>1.9347176831718345</v>
      </c>
      <c r="JI17" s="333">
        <v>1.3074494305050395</v>
      </c>
      <c r="JJ17" s="333">
        <v>1.5507319028124935</v>
      </c>
      <c r="JK17" s="333">
        <v>1.4670230812641645</v>
      </c>
      <c r="JL17" s="333">
        <v>1.0938663428361357</v>
      </c>
      <c r="JM17" s="333">
        <v>0.99303064097364691</v>
      </c>
      <c r="JN17" s="333">
        <v>1.4193505806750977</v>
      </c>
      <c r="JO17" s="333">
        <v>1.04430551765201</v>
      </c>
      <c r="JP17" s="333">
        <v>0.82892058496690313</v>
      </c>
      <c r="JQ17" s="333">
        <v>0.82315047165957067</v>
      </c>
      <c r="JR17" s="333">
        <v>1.3415054466032736</v>
      </c>
      <c r="JS17" s="333">
        <v>1.0786212926282537</v>
      </c>
      <c r="JT17" s="333">
        <v>0.8763356277325316</v>
      </c>
      <c r="JU17" s="333">
        <v>1.0082052221929283</v>
      </c>
      <c r="JV17" s="333">
        <v>1.0327020209134687</v>
      </c>
      <c r="JW17" s="333">
        <v>0.93927088969036454</v>
      </c>
      <c r="JX17" s="333">
        <v>1.0727678935652714</v>
      </c>
      <c r="JY17" s="333">
        <v>1.0919993182355616</v>
      </c>
      <c r="JZ17" s="333">
        <v>1.0356492978470684</v>
      </c>
      <c r="KA17" s="333">
        <v>0.9173627345827613</v>
      </c>
      <c r="KB17" s="333">
        <v>0.93770805455596806</v>
      </c>
      <c r="KC17" s="333">
        <v>1.2600199854490775</v>
      </c>
      <c r="KD17" s="333">
        <v>0.9364567127874952</v>
      </c>
      <c r="KE17" s="333">
        <v>0.88861968261623625</v>
      </c>
      <c r="KF17" s="333">
        <v>1.1285726311808115</v>
      </c>
      <c r="KG17" s="333">
        <v>0.91535215982284568</v>
      </c>
      <c r="KH17" s="333">
        <v>0.81539178021956227</v>
      </c>
      <c r="KI17" s="333">
        <v>0.82286722203491924</v>
      </c>
      <c r="KJ17" s="333">
        <v>0.87887122308911569</v>
      </c>
      <c r="KK17" s="333">
        <v>0.75138610115641324</v>
      </c>
      <c r="KL17" s="333">
        <v>0.62664364890538182</v>
      </c>
      <c r="KM17" s="333">
        <v>0.6091825580684832</v>
      </c>
      <c r="KN17" s="333">
        <v>0.68216803827478378</v>
      </c>
      <c r="KO17" s="333">
        <v>0.66534311879466246</v>
      </c>
      <c r="KP17" s="333">
        <v>0.83386692477307833</v>
      </c>
      <c r="KQ17" s="333">
        <v>0.88431480798832651</v>
      </c>
      <c r="KR17" s="333">
        <v>0.64804581111841442</v>
      </c>
      <c r="KS17" s="333">
        <v>0.57401342686479462</v>
      </c>
      <c r="KT17" s="333">
        <v>0.59310521308991349</v>
      </c>
      <c r="KU17" s="333">
        <v>0.57181639529193329</v>
      </c>
      <c r="KV17" s="333">
        <v>0.63418109309401671</v>
      </c>
      <c r="KW17" s="333">
        <v>0.94220356264281224</v>
      </c>
      <c r="KX17" s="333">
        <v>0.88709467602739922</v>
      </c>
      <c r="KY17" s="333">
        <v>0.64110069330778052</v>
      </c>
      <c r="KZ17" s="333">
        <v>0.62751321271217964</v>
      </c>
      <c r="LA17" s="333">
        <v>0.6132541648734392</v>
      </c>
      <c r="LB17" s="333">
        <v>0.62580600222303828</v>
      </c>
      <c r="LC17" s="333">
        <v>0.7149964320880926</v>
      </c>
      <c r="LD17" s="333">
        <v>0.9341225653450288</v>
      </c>
      <c r="LE17" s="333">
        <v>0.83632022980480347</v>
      </c>
      <c r="LF17" s="333">
        <v>0.77041834857041502</v>
      </c>
      <c r="LG17" s="333">
        <v>0.7850640855339539</v>
      </c>
      <c r="LH17" s="333">
        <v>0.65161497760278364</v>
      </c>
      <c r="LI17" s="333">
        <v>0.64668456408245478</v>
      </c>
      <c r="LJ17" s="333">
        <v>0.73019335463634227</v>
      </c>
      <c r="LK17" s="333">
        <v>0.84166797408961147</v>
      </c>
      <c r="LL17" s="333">
        <v>0.95220786080177788</v>
      </c>
      <c r="LM17" s="333">
        <v>0.82623524019882144</v>
      </c>
      <c r="LN17" s="333">
        <v>0.73428085860124948</v>
      </c>
      <c r="LO17" s="333">
        <v>0.74572239282563424</v>
      </c>
      <c r="LP17" s="333">
        <v>0.94111129680255989</v>
      </c>
      <c r="LQ17" s="333">
        <v>0.8178126623228269</v>
      </c>
      <c r="LR17" s="333">
        <v>0.87802106119646739</v>
      </c>
      <c r="LS17" s="333">
        <v>1.0781517082072998</v>
      </c>
      <c r="LT17" s="333">
        <v>0.68646681389002229</v>
      </c>
      <c r="LU17" s="333">
        <v>0.79663066976133412</v>
      </c>
      <c r="LV17" s="333">
        <v>0.80268216316502816</v>
      </c>
      <c r="LW17" s="333">
        <v>1.3099998947371476</v>
      </c>
      <c r="LX17" s="333">
        <v>1.0443341183337069</v>
      </c>
      <c r="LY17" s="333">
        <v>1.0028307590640675</v>
      </c>
      <c r="LZ17" s="333">
        <v>0.96557826167427707</v>
      </c>
      <c r="MA17" s="333">
        <v>0.76470693273961055</v>
      </c>
      <c r="MB17" s="333">
        <v>0.74258969844653822</v>
      </c>
      <c r="MC17" s="333">
        <v>0.78004671917044943</v>
      </c>
      <c r="MD17" s="333">
        <v>0.74389787445200384</v>
      </c>
      <c r="ME17" s="333">
        <v>0.79098075261037504</v>
      </c>
      <c r="MF17" s="333">
        <v>0.83136690023460613</v>
      </c>
      <c r="MG17" s="333">
        <v>0.96901970082150635</v>
      </c>
      <c r="MH17" s="333">
        <v>0.60774626882568084</v>
      </c>
      <c r="MI17" s="333">
        <v>0.66587369038111344</v>
      </c>
      <c r="MJ17" s="333">
        <v>0.75229040195809216</v>
      </c>
      <c r="MK17" s="333">
        <v>0.79283676028332251</v>
      </c>
      <c r="ML17" s="333">
        <v>0.733026486985904</v>
      </c>
      <c r="MM17" s="333">
        <v>0.90997834245834275</v>
      </c>
      <c r="MN17" s="333">
        <v>1.0920282323093056</v>
      </c>
      <c r="MO17" s="333">
        <v>0.72923200388757503</v>
      </c>
      <c r="MP17" s="333">
        <v>0.74084089384564189</v>
      </c>
      <c r="MQ17" s="333">
        <v>0.77841620993039518</v>
      </c>
      <c r="MR17" s="333">
        <v>0.77301222134446479</v>
      </c>
      <c r="MS17" s="333">
        <v>0.73265609629338557</v>
      </c>
      <c r="MT17" s="333">
        <v>1.0052733253910695</v>
      </c>
      <c r="MU17" s="333">
        <v>1.1283609779882791</v>
      </c>
      <c r="MV17" s="333">
        <v>0.74874389299504052</v>
      </c>
      <c r="MW17" s="333">
        <v>0.76221247706925499</v>
      </c>
      <c r="MX17" s="333">
        <v>0.7511024352996214</v>
      </c>
      <c r="MY17" s="333">
        <v>0.72233258462578753</v>
      </c>
      <c r="MZ17" s="333">
        <v>0.84607632358974683</v>
      </c>
      <c r="NA17" s="333">
        <v>1.0009405434765648</v>
      </c>
      <c r="NB17" s="333">
        <v>0.89394276317040322</v>
      </c>
      <c r="NC17" s="333">
        <v>1.1198357991734045</v>
      </c>
      <c r="ND17" s="333">
        <v>1.1054422083924103</v>
      </c>
      <c r="NE17" s="333">
        <v>0.96744376970983437</v>
      </c>
      <c r="NF17" s="333">
        <v>0.82907453649293439</v>
      </c>
      <c r="NG17" s="333">
        <v>0.92123825148504646</v>
      </c>
      <c r="NH17" s="333">
        <v>0.84765828631273776</v>
      </c>
      <c r="NI17" s="333">
        <v>1.0130837969717383</v>
      </c>
      <c r="NJ17" s="333">
        <v>1.04091758442396</v>
      </c>
    </row>
    <row r="18" spans="4:374" x14ac:dyDescent="0.25">
      <c r="I18" s="327">
        <v>0.625</v>
      </c>
      <c r="J18" s="333">
        <v>1.2454534876958019</v>
      </c>
      <c r="K18" s="333">
        <v>0.93562177460410023</v>
      </c>
      <c r="L18" s="333">
        <v>0.931703381860011</v>
      </c>
      <c r="M18" s="333">
        <v>1.3777118755770534</v>
      </c>
      <c r="N18" s="333">
        <v>1.0987420753262767</v>
      </c>
      <c r="O18" s="333">
        <v>1.1995775317175625</v>
      </c>
      <c r="P18" s="333">
        <v>1.2099566084988369</v>
      </c>
      <c r="Q18" s="333">
        <v>0.89810963852988834</v>
      </c>
      <c r="R18" s="333">
        <v>0.74016866156698635</v>
      </c>
      <c r="S18" s="333">
        <v>0.74707453042267058</v>
      </c>
      <c r="T18" s="333">
        <v>0.66203211152614228</v>
      </c>
      <c r="U18" s="333">
        <v>0.78589298184947531</v>
      </c>
      <c r="V18" s="333">
        <v>0.84666653156496829</v>
      </c>
      <c r="W18" s="333">
        <v>1.0260683211712462</v>
      </c>
      <c r="X18" s="333">
        <v>1.1013928919337517</v>
      </c>
      <c r="Y18" s="333">
        <v>0.76427046695750589</v>
      </c>
      <c r="Z18" s="333">
        <v>0.78874849588465079</v>
      </c>
      <c r="AA18" s="333">
        <v>0.73350801740974469</v>
      </c>
      <c r="AB18" s="333">
        <v>0.7602388845859428</v>
      </c>
      <c r="AC18" s="333">
        <v>0.8506665106235205</v>
      </c>
      <c r="AD18" s="333">
        <v>0.90675579546309437</v>
      </c>
      <c r="AE18" s="333">
        <v>0.71641098580079754</v>
      </c>
      <c r="AF18" s="333">
        <v>0.65688913285779893</v>
      </c>
      <c r="AG18" s="333">
        <v>0.60939561573188838</v>
      </c>
      <c r="AH18" s="333">
        <v>0.76486972948034759</v>
      </c>
      <c r="AI18" s="333">
        <v>0.76818565119538662</v>
      </c>
      <c r="AJ18" s="333">
        <v>0.87584422989775079</v>
      </c>
      <c r="AK18" s="333">
        <v>0.89818970271737941</v>
      </c>
      <c r="AL18" s="333">
        <v>0.65994222901565136</v>
      </c>
      <c r="AM18" s="333">
        <v>0.76498713572561483</v>
      </c>
      <c r="AN18" s="333">
        <v>0.67496675089213498</v>
      </c>
      <c r="AO18" s="333">
        <v>0.80546835049282894</v>
      </c>
      <c r="AP18" s="333">
        <v>0.77180313356813746</v>
      </c>
      <c r="AQ18" s="333">
        <v>0.9239908031213927</v>
      </c>
      <c r="AR18" s="333">
        <v>0.99305176848479892</v>
      </c>
      <c r="AS18" s="333">
        <v>0.74054641078557348</v>
      </c>
      <c r="AT18" s="333">
        <v>0.72698116339815522</v>
      </c>
      <c r="AU18" s="333">
        <v>0.82451359486194198</v>
      </c>
      <c r="AV18" s="333">
        <v>0.71014726587101684</v>
      </c>
      <c r="AW18" s="333">
        <v>0.7282616771893855</v>
      </c>
      <c r="AX18" s="333">
        <v>0.85928265287684291</v>
      </c>
      <c r="AY18" s="333">
        <v>0.93763750537700219</v>
      </c>
      <c r="AZ18" s="333">
        <v>0.7207074282926057</v>
      </c>
      <c r="BA18" s="333">
        <v>0.72161775365104763</v>
      </c>
      <c r="BB18" s="333">
        <v>0.60408847055045045</v>
      </c>
      <c r="BC18" s="333">
        <v>0.66990674750408852</v>
      </c>
      <c r="BD18" s="333">
        <v>0.60858554949770571</v>
      </c>
      <c r="BE18" s="333">
        <v>0.79407756269353091</v>
      </c>
      <c r="BF18" s="333">
        <v>0.80094115159631618</v>
      </c>
      <c r="BG18" s="333">
        <v>0.804907297612384</v>
      </c>
      <c r="BH18" s="333">
        <v>0.60128261314495635</v>
      </c>
      <c r="BI18" s="333">
        <v>0.55758407533788767</v>
      </c>
      <c r="BJ18" s="333">
        <v>0.78157952186302337</v>
      </c>
      <c r="BK18" s="333">
        <v>0.81066953334185554</v>
      </c>
      <c r="BL18" s="333">
        <v>0.86015328447418726</v>
      </c>
      <c r="BM18" s="333">
        <v>1.0232788102183636</v>
      </c>
      <c r="BN18" s="333">
        <v>0.60960774465994705</v>
      </c>
      <c r="BO18" s="333">
        <v>0.60276037699229301</v>
      </c>
      <c r="BP18" s="333">
        <v>0.57322092497595223</v>
      </c>
      <c r="BQ18" s="333">
        <v>0.65226278438026231</v>
      </c>
      <c r="BR18" s="333">
        <v>0.83738067209571099</v>
      </c>
      <c r="BS18" s="333">
        <v>0.86748412331669855</v>
      </c>
      <c r="BT18" s="333">
        <v>0.92869452663801744</v>
      </c>
      <c r="BU18" s="333">
        <v>0.73402918071595558</v>
      </c>
      <c r="BV18" s="333">
        <v>0.58776916501347187</v>
      </c>
      <c r="BW18" s="333">
        <v>1.0246024318511113</v>
      </c>
      <c r="BX18" s="333">
        <v>0.69761810850178674</v>
      </c>
      <c r="BY18" s="333">
        <v>0.73575499689601898</v>
      </c>
      <c r="BZ18" s="333">
        <v>0.7913987771761718</v>
      </c>
      <c r="CA18" s="333">
        <v>0.88035735098557899</v>
      </c>
      <c r="CB18" s="333">
        <v>0.62114118607722679</v>
      </c>
      <c r="CC18" s="333">
        <v>0.93969320118634236</v>
      </c>
      <c r="CD18" s="333">
        <v>0.69001000586083194</v>
      </c>
      <c r="CE18" s="333">
        <v>0.63389336211547875</v>
      </c>
      <c r="CF18" s="333">
        <v>0.69226630444762227</v>
      </c>
      <c r="CG18" s="333">
        <v>0.78296480716989059</v>
      </c>
      <c r="CH18" s="333">
        <v>0.82692737988944442</v>
      </c>
      <c r="CI18" s="333">
        <v>0.63852698043243594</v>
      </c>
      <c r="CJ18" s="333">
        <v>0.69088898168944901</v>
      </c>
      <c r="CK18" s="333">
        <v>0.98099739571016009</v>
      </c>
      <c r="CL18" s="333">
        <v>0.78187850092924172</v>
      </c>
      <c r="CM18" s="333">
        <v>0.6317866408129974</v>
      </c>
      <c r="CN18" s="333">
        <v>0.73833588700960584</v>
      </c>
      <c r="CO18" s="333">
        <v>0.87223092016261172</v>
      </c>
      <c r="CP18" s="333">
        <v>0.62798271512383819</v>
      </c>
      <c r="CQ18" s="333">
        <v>0.63946942638944337</v>
      </c>
      <c r="CR18" s="333">
        <v>0.56478108426171936</v>
      </c>
      <c r="CS18" s="333">
        <v>0.64346879202227569</v>
      </c>
      <c r="CT18" s="333">
        <v>0.67918383523879478</v>
      </c>
      <c r="CU18" s="333">
        <v>0.78622627894440122</v>
      </c>
      <c r="CV18" s="333">
        <v>0.80594619313492433</v>
      </c>
      <c r="CW18" s="333">
        <v>0.78458041525015709</v>
      </c>
      <c r="CX18" s="333">
        <v>0.74318160235629305</v>
      </c>
      <c r="CY18" s="333">
        <v>0.69382731701680822</v>
      </c>
      <c r="CZ18" s="333">
        <v>0.70625081158306957</v>
      </c>
      <c r="DA18" s="333">
        <v>0.72555822136042802</v>
      </c>
      <c r="DB18" s="333">
        <v>0.7243653062530826</v>
      </c>
      <c r="DC18" s="333">
        <v>0.85864330450241533</v>
      </c>
      <c r="DD18" s="333">
        <v>0.70858608290710801</v>
      </c>
      <c r="DE18" s="333">
        <v>0.65705702655207854</v>
      </c>
      <c r="DF18" s="333">
        <v>0.5846121910970471</v>
      </c>
      <c r="DG18" s="333">
        <v>0.60403082085317772</v>
      </c>
      <c r="DH18" s="333">
        <v>0.61241531010269523</v>
      </c>
      <c r="DI18" s="333">
        <v>0.77493702861634262</v>
      </c>
      <c r="DJ18" s="333">
        <v>1.0224780863816421</v>
      </c>
      <c r="DK18" s="333">
        <v>0.66559502391336312</v>
      </c>
      <c r="DL18" s="333">
        <v>0.64632487389174864</v>
      </c>
      <c r="DM18" s="333">
        <v>0.6093111781698437</v>
      </c>
      <c r="DN18" s="333">
        <v>0.75523437783787739</v>
      </c>
      <c r="DO18" s="333">
        <v>0.62361892380563899</v>
      </c>
      <c r="DP18" s="333">
        <v>0.73358202440550357</v>
      </c>
      <c r="DQ18" s="333">
        <v>0.72601269349528874</v>
      </c>
      <c r="DR18" s="333">
        <v>0.60508665963322372</v>
      </c>
      <c r="DS18" s="333">
        <v>0.54662859589213098</v>
      </c>
      <c r="DT18" s="333">
        <v>0.63944512149680888</v>
      </c>
      <c r="DU18" s="333">
        <v>0.55814051133425557</v>
      </c>
      <c r="DV18" s="333">
        <v>0.6737188047675049</v>
      </c>
      <c r="DW18" s="333">
        <v>0.76182407615800773</v>
      </c>
      <c r="DX18" s="333">
        <v>0.80234668466954662</v>
      </c>
      <c r="DY18" s="333">
        <v>0.59381050537531521</v>
      </c>
      <c r="DZ18" s="333">
        <v>0.60880499778660446</v>
      </c>
      <c r="EA18" s="333">
        <v>0.79204204405322975</v>
      </c>
      <c r="EB18" s="333">
        <v>0.9953453949597737</v>
      </c>
      <c r="EC18" s="333">
        <v>0.87190682416615506</v>
      </c>
      <c r="ED18" s="333">
        <v>0.93149866602427256</v>
      </c>
      <c r="EE18" s="333">
        <v>0.83665986521129931</v>
      </c>
      <c r="EF18" s="333">
        <v>0.7340596702737211</v>
      </c>
      <c r="EG18" s="333">
        <v>0.6762932463209973</v>
      </c>
      <c r="EH18" s="333">
        <v>0.68775620976781371</v>
      </c>
      <c r="EI18" s="333">
        <v>0.64540469836157521</v>
      </c>
      <c r="EJ18" s="333">
        <v>0.70889256055859451</v>
      </c>
      <c r="EK18" s="333">
        <v>0.83507905347056943</v>
      </c>
      <c r="EL18" s="333">
        <v>0.82953700723023749</v>
      </c>
      <c r="EM18" s="333">
        <v>0.71667008936460586</v>
      </c>
      <c r="EN18" s="333">
        <v>0.82353575130808687</v>
      </c>
      <c r="EO18" s="333">
        <v>0.70513734232402703</v>
      </c>
      <c r="EP18" s="333">
        <v>0.73169628349848226</v>
      </c>
      <c r="EQ18" s="333">
        <v>0.68264249124396181</v>
      </c>
      <c r="ER18" s="333">
        <v>0.87565121396684342</v>
      </c>
      <c r="ES18" s="333">
        <v>0.98639311065624136</v>
      </c>
      <c r="ET18" s="333">
        <v>0.90206617100004349</v>
      </c>
      <c r="EU18" s="333">
        <v>0.75748213120048991</v>
      </c>
      <c r="EV18" s="333">
        <v>0.8425949801406537</v>
      </c>
      <c r="EW18" s="333">
        <v>1.131262705946094</v>
      </c>
      <c r="EX18" s="333">
        <v>1.2339029133913466</v>
      </c>
      <c r="EY18" s="333">
        <v>1.8354638986815226</v>
      </c>
      <c r="EZ18" s="333">
        <v>0.98838696476814369</v>
      </c>
      <c r="FA18" s="333">
        <v>0.94751532277923078</v>
      </c>
      <c r="FB18" s="333">
        <v>1.2590615288603113</v>
      </c>
      <c r="FC18" s="333">
        <v>1.1225073538483652</v>
      </c>
      <c r="FD18" s="333">
        <v>0.95040240204351467</v>
      </c>
      <c r="FE18" s="333">
        <v>0.96073185405108219</v>
      </c>
      <c r="FF18" s="333">
        <v>2.0054896831290532</v>
      </c>
      <c r="FG18" s="333">
        <v>0.98412139855969694</v>
      </c>
      <c r="FH18" s="333">
        <v>0.85106325352085643</v>
      </c>
      <c r="FI18" s="333">
        <v>0.79523537356467355</v>
      </c>
      <c r="FJ18" s="333">
        <v>0.90332319022974705</v>
      </c>
      <c r="FK18" s="333">
        <v>0.82717637231748264</v>
      </c>
      <c r="FL18" s="333">
        <v>1.1902375965511351</v>
      </c>
      <c r="FM18" s="333">
        <v>1.452710725386539</v>
      </c>
      <c r="FN18" s="333">
        <v>1.2225297404702009</v>
      </c>
      <c r="FO18" s="333">
        <v>0.9372148475619273</v>
      </c>
      <c r="FP18" s="333">
        <v>1.0417531624884926</v>
      </c>
      <c r="FQ18" s="333">
        <v>0.91695126099381052</v>
      </c>
      <c r="FR18" s="333">
        <v>1.4427569309791664</v>
      </c>
      <c r="FS18" s="333">
        <v>1.1903345361757083</v>
      </c>
      <c r="FT18" s="333">
        <v>1.7370862758746268</v>
      </c>
      <c r="FU18" s="333">
        <v>1.9708057333885061</v>
      </c>
      <c r="FV18" s="333">
        <v>2.0185345264704968</v>
      </c>
      <c r="FW18" s="333">
        <v>1.9725072439287183</v>
      </c>
      <c r="FX18" s="333">
        <v>1.6167369765277586</v>
      </c>
      <c r="FY18" s="333">
        <v>1.7165166618523156</v>
      </c>
      <c r="FZ18" s="333">
        <v>1.3476554564446983</v>
      </c>
      <c r="GA18" s="333">
        <v>1.1298452570442927</v>
      </c>
      <c r="GB18" s="333">
        <v>1.6923480582627468</v>
      </c>
      <c r="GC18" s="333">
        <v>1.5188304631823009</v>
      </c>
      <c r="GD18" s="333">
        <v>1.462619918964231</v>
      </c>
      <c r="GE18" s="333">
        <v>1.3086933131537342</v>
      </c>
      <c r="GF18" s="333">
        <v>1.591626081327927</v>
      </c>
      <c r="GG18" s="333">
        <v>2.2109716064165443</v>
      </c>
      <c r="GH18" s="333">
        <v>2.5770154093944968</v>
      </c>
      <c r="GI18" s="333">
        <v>3.0701181573048091</v>
      </c>
      <c r="GJ18" s="333">
        <v>2.783627405765432</v>
      </c>
      <c r="GK18" s="333">
        <v>2.7627344875198774</v>
      </c>
      <c r="GL18" s="333">
        <v>2.648786103041628</v>
      </c>
      <c r="GM18" s="333">
        <v>2.5980010506671762</v>
      </c>
      <c r="GN18" s="333">
        <v>1.691095070509204</v>
      </c>
      <c r="GO18" s="333">
        <v>1.5304694604266762</v>
      </c>
      <c r="GP18" s="333">
        <v>1.7197150934247032</v>
      </c>
      <c r="GQ18" s="333">
        <v>1.8707565101427128</v>
      </c>
      <c r="GR18" s="333">
        <v>2.2481893438702922</v>
      </c>
      <c r="GS18" s="333">
        <v>2.0866381969488712</v>
      </c>
      <c r="GT18" s="333">
        <v>1.9354316083153242</v>
      </c>
      <c r="GU18" s="333">
        <v>1.9952251525696556</v>
      </c>
      <c r="GV18" s="333">
        <v>2.3780700478653771</v>
      </c>
      <c r="GW18" s="333">
        <v>2.1003987453524711</v>
      </c>
      <c r="GX18" s="333">
        <v>2.6116699907730654</v>
      </c>
      <c r="GY18" s="333">
        <v>2.4526128969975787</v>
      </c>
      <c r="GZ18" s="333">
        <v>2.0067756540899486</v>
      </c>
      <c r="HA18" s="333">
        <v>1.7092986995295882</v>
      </c>
      <c r="HB18" s="333">
        <v>1.9055081094049073</v>
      </c>
      <c r="HC18" s="333">
        <v>1.710194039636185</v>
      </c>
      <c r="HD18" s="333">
        <v>2.2721506859375755</v>
      </c>
      <c r="HE18" s="333">
        <v>2.1420264619189759</v>
      </c>
      <c r="HF18" s="333">
        <v>2.2561476760426826</v>
      </c>
      <c r="HG18" s="333">
        <v>1.7627542364580111</v>
      </c>
      <c r="HH18" s="333">
        <v>1.9729823370505395</v>
      </c>
      <c r="HI18" s="333">
        <v>2.3152948354784426</v>
      </c>
      <c r="HJ18" s="333">
        <v>2.4986469932507362</v>
      </c>
      <c r="HK18" s="333">
        <v>2.1526560298018147</v>
      </c>
      <c r="HL18" s="333">
        <v>1.5374319525819322</v>
      </c>
      <c r="HM18" s="333">
        <v>1.8739129245336141</v>
      </c>
      <c r="HN18" s="333">
        <v>2.1219231395667166</v>
      </c>
      <c r="HO18" s="333">
        <v>2.574637269470383</v>
      </c>
      <c r="HP18" s="333">
        <v>2.4824672209478611</v>
      </c>
      <c r="HQ18" s="333">
        <v>2.0189870089773141</v>
      </c>
      <c r="HR18" s="333">
        <v>2.9364982562911277</v>
      </c>
      <c r="HS18" s="333">
        <v>2.7134768839433963</v>
      </c>
      <c r="HT18" s="333">
        <v>2.7794023108584698</v>
      </c>
      <c r="HU18" s="333">
        <v>2.515500244485537</v>
      </c>
      <c r="HV18" s="333">
        <v>2.5063010759126167</v>
      </c>
      <c r="HW18" s="333">
        <v>2.3912451284105503</v>
      </c>
      <c r="HX18" s="333">
        <v>1.7292661077255136</v>
      </c>
      <c r="HY18" s="333">
        <v>2.1672663962642238</v>
      </c>
      <c r="HZ18" s="333">
        <v>1.4331174363214125</v>
      </c>
      <c r="IA18" s="333">
        <v>2.1810037044920638</v>
      </c>
      <c r="IB18" s="333">
        <v>2.3488362645786953</v>
      </c>
      <c r="IC18" s="333">
        <v>2.4678000509505695</v>
      </c>
      <c r="ID18" s="333">
        <v>2.4981664763147107</v>
      </c>
      <c r="IE18" s="333">
        <v>2.413038374236379</v>
      </c>
      <c r="IF18" s="333">
        <v>1.3801691891397203</v>
      </c>
      <c r="IG18" s="333">
        <v>1.2180497619753661</v>
      </c>
      <c r="IH18" s="333">
        <v>1.595469450931452</v>
      </c>
      <c r="II18" s="333">
        <v>1.8616818616508064</v>
      </c>
      <c r="IJ18" s="333">
        <v>1.5290063799174687</v>
      </c>
      <c r="IK18" s="333">
        <v>1.8032790808645318</v>
      </c>
      <c r="IL18" s="333">
        <v>1.917560604534523</v>
      </c>
      <c r="IM18" s="333">
        <v>1.9564523090714367</v>
      </c>
      <c r="IN18" s="333">
        <v>2.3917228447813157</v>
      </c>
      <c r="IO18" s="333">
        <v>2.8342495941828045</v>
      </c>
      <c r="IP18" s="333">
        <v>2.9321590929119186</v>
      </c>
      <c r="IQ18" s="333">
        <v>2.5831084381384217</v>
      </c>
      <c r="IR18" s="333">
        <v>1.688558152777458</v>
      </c>
      <c r="IS18" s="333">
        <v>1.6708141302755795</v>
      </c>
      <c r="IT18" s="333">
        <v>2.1205968651851461</v>
      </c>
      <c r="IU18" s="333">
        <v>2.7697264777259432</v>
      </c>
      <c r="IV18" s="333">
        <v>2.5081035510951231</v>
      </c>
      <c r="IW18" s="333">
        <v>2.3325863920162822</v>
      </c>
      <c r="IX18" s="333">
        <v>2.6664668271384282</v>
      </c>
      <c r="IY18" s="333">
        <v>1.3774101611689891</v>
      </c>
      <c r="IZ18" s="333">
        <v>1.2551584744508153</v>
      </c>
      <c r="JA18" s="333">
        <v>1.1268021610640211</v>
      </c>
      <c r="JB18" s="333">
        <v>1.029982486345997</v>
      </c>
      <c r="JC18" s="333">
        <v>1.318842152085226</v>
      </c>
      <c r="JD18" s="333">
        <v>1.4262012425575512</v>
      </c>
      <c r="JE18" s="333">
        <v>1.2082489395038538</v>
      </c>
      <c r="JF18" s="333">
        <v>1.3151082826673484</v>
      </c>
      <c r="JG18" s="333">
        <v>1.7613128507292564</v>
      </c>
      <c r="JH18" s="333">
        <v>2.0339814043282107</v>
      </c>
      <c r="JI18" s="333">
        <v>1.3940327427896677</v>
      </c>
      <c r="JJ18" s="333">
        <v>1.488757133759014</v>
      </c>
      <c r="JK18" s="333">
        <v>1.5774727285497738</v>
      </c>
      <c r="JL18" s="333">
        <v>1.1708675231858394</v>
      </c>
      <c r="JM18" s="333">
        <v>0.99996408749421561</v>
      </c>
      <c r="JN18" s="333">
        <v>1.3654078351468453</v>
      </c>
      <c r="JO18" s="333">
        <v>1.0441547497100547</v>
      </c>
      <c r="JP18" s="333">
        <v>0.85224533213815135</v>
      </c>
      <c r="JQ18" s="333">
        <v>0.91025731765213147</v>
      </c>
      <c r="JR18" s="333">
        <v>1.4305742674273756</v>
      </c>
      <c r="JS18" s="333">
        <v>1.1419662967618991</v>
      </c>
      <c r="JT18" s="333">
        <v>0.85628766552282221</v>
      </c>
      <c r="JU18" s="333">
        <v>1.0707731558586355</v>
      </c>
      <c r="JV18" s="333">
        <v>1.0316674706578037</v>
      </c>
      <c r="JW18" s="333">
        <v>0.89432712892034483</v>
      </c>
      <c r="JX18" s="333">
        <v>1.099548466758274</v>
      </c>
      <c r="JY18" s="333">
        <v>1.1684398171450234</v>
      </c>
      <c r="JZ18" s="333">
        <v>1.1225634753661826</v>
      </c>
      <c r="KA18" s="333">
        <v>0.90698048417926969</v>
      </c>
      <c r="KB18" s="333">
        <v>0.96926286629047309</v>
      </c>
      <c r="KC18" s="333">
        <v>1.3888068012151926</v>
      </c>
      <c r="KD18" s="333">
        <v>0.92496721979659391</v>
      </c>
      <c r="KE18" s="333">
        <v>0.93860197268423429</v>
      </c>
      <c r="KF18" s="333">
        <v>1.1828793923204646</v>
      </c>
      <c r="KG18" s="333">
        <v>0.99308689672998463</v>
      </c>
      <c r="KH18" s="333">
        <v>0.83094292813355308</v>
      </c>
      <c r="KI18" s="333">
        <v>0.87428850956969872</v>
      </c>
      <c r="KJ18" s="333">
        <v>0.83543288132708526</v>
      </c>
      <c r="KK18" s="333">
        <v>0.74683421149012197</v>
      </c>
      <c r="KL18" s="333">
        <v>0.65534435189391871</v>
      </c>
      <c r="KM18" s="333">
        <v>0.60663275274714534</v>
      </c>
      <c r="KN18" s="333">
        <v>0.69740061750362803</v>
      </c>
      <c r="KO18" s="333">
        <v>0.67247332841234653</v>
      </c>
      <c r="KP18" s="333">
        <v>0.8088117928058286</v>
      </c>
      <c r="KQ18" s="333">
        <v>0.90113524573798731</v>
      </c>
      <c r="KR18" s="333">
        <v>0.67401730029619822</v>
      </c>
      <c r="KS18" s="333">
        <v>0.64635879581896849</v>
      </c>
      <c r="KT18" s="333">
        <v>0.6008101129954555</v>
      </c>
      <c r="KU18" s="333">
        <v>0.59792847680893479</v>
      </c>
      <c r="KV18" s="333">
        <v>0.67211825812426829</v>
      </c>
      <c r="KW18" s="333">
        <v>0.9176051813105065</v>
      </c>
      <c r="KX18" s="333">
        <v>0.87048426917479504</v>
      </c>
      <c r="KY18" s="333">
        <v>0.62065720415695513</v>
      </c>
      <c r="KZ18" s="333">
        <v>0.62144783940325787</v>
      </c>
      <c r="LA18" s="333">
        <v>0.61415792640638955</v>
      </c>
      <c r="LB18" s="333">
        <v>0.68514361892729803</v>
      </c>
      <c r="LC18" s="333">
        <v>0.72288067022671187</v>
      </c>
      <c r="LD18" s="333">
        <v>0.89829201548516879</v>
      </c>
      <c r="LE18" s="333">
        <v>0.80576150689517601</v>
      </c>
      <c r="LF18" s="333">
        <v>0.72967163580675509</v>
      </c>
      <c r="LG18" s="333">
        <v>0.79853287032743148</v>
      </c>
      <c r="LH18" s="333">
        <v>0.70497916480867096</v>
      </c>
      <c r="LI18" s="333">
        <v>0.59223501751913321</v>
      </c>
      <c r="LJ18" s="333">
        <v>0.76430480146192314</v>
      </c>
      <c r="LK18" s="333">
        <v>0.91952602303527875</v>
      </c>
      <c r="LL18" s="333">
        <v>0.92383832814319755</v>
      </c>
      <c r="LM18" s="333">
        <v>0.79673675016202594</v>
      </c>
      <c r="LN18" s="333">
        <v>0.72310790983688189</v>
      </c>
      <c r="LO18" s="333">
        <v>0.7641590281274826</v>
      </c>
      <c r="LP18" s="333">
        <v>0.94671648216738369</v>
      </c>
      <c r="LQ18" s="333">
        <v>0.78169872656341777</v>
      </c>
      <c r="LR18" s="333">
        <v>0.97613960664829724</v>
      </c>
      <c r="LS18" s="333">
        <v>1.0587504835415231</v>
      </c>
      <c r="LT18" s="333">
        <v>0.64064765266004142</v>
      </c>
      <c r="LU18" s="333">
        <v>0.73012416368450639</v>
      </c>
      <c r="LV18" s="333">
        <v>0.81294315216793311</v>
      </c>
      <c r="LW18" s="333">
        <v>1.3130363030970336</v>
      </c>
      <c r="LX18" s="333">
        <v>1.0619832480752789</v>
      </c>
      <c r="LY18" s="333">
        <v>1.0383891595287944</v>
      </c>
      <c r="LZ18" s="333">
        <v>1.0477696104752832</v>
      </c>
      <c r="MA18" s="333">
        <v>0.83048083041853515</v>
      </c>
      <c r="MB18" s="333">
        <v>0.78150964747843876</v>
      </c>
      <c r="MC18" s="333">
        <v>0.80429832923708189</v>
      </c>
      <c r="MD18" s="333">
        <v>0.73892116927403217</v>
      </c>
      <c r="ME18" s="333">
        <v>0.83842773811428661</v>
      </c>
      <c r="MF18" s="333">
        <v>0.79606145259869987</v>
      </c>
      <c r="MG18" s="333">
        <v>0.93884570538228773</v>
      </c>
      <c r="MH18" s="333">
        <v>0.6131198423897295</v>
      </c>
      <c r="MI18" s="333">
        <v>0.6518504980800649</v>
      </c>
      <c r="MJ18" s="333">
        <v>0.7891563032367318</v>
      </c>
      <c r="MK18" s="333">
        <v>0.72297512267916897</v>
      </c>
      <c r="ML18" s="333">
        <v>0.756036894027031</v>
      </c>
      <c r="MM18" s="333">
        <v>0.97942588427622002</v>
      </c>
      <c r="MN18" s="333">
        <v>1.067374652107572</v>
      </c>
      <c r="MO18" s="333">
        <v>0.74877986378738004</v>
      </c>
      <c r="MP18" s="333">
        <v>0.70846520828329107</v>
      </c>
      <c r="MQ18" s="333">
        <v>0.74574553936123278</v>
      </c>
      <c r="MR18" s="333">
        <v>0.77676797115241936</v>
      </c>
      <c r="MS18" s="333">
        <v>0.72751707314798431</v>
      </c>
      <c r="MT18" s="333">
        <v>1.0399679348672624</v>
      </c>
      <c r="MU18" s="333">
        <v>1.1478670818847718</v>
      </c>
      <c r="MV18" s="333">
        <v>0.76525887936455772</v>
      </c>
      <c r="MW18" s="333">
        <v>0.78459965809612753</v>
      </c>
      <c r="MX18" s="333">
        <v>0.71199061429329513</v>
      </c>
      <c r="MY18" s="333">
        <v>0.72890375107094196</v>
      </c>
      <c r="MZ18" s="333">
        <v>0.83580463845838782</v>
      </c>
      <c r="NA18" s="333">
        <v>0.98573894311581889</v>
      </c>
      <c r="NB18" s="333">
        <v>0.93200779006753565</v>
      </c>
      <c r="NC18" s="333">
        <v>1.1655842531937457</v>
      </c>
      <c r="ND18" s="333">
        <v>1.1293697644122889</v>
      </c>
      <c r="NE18" s="333">
        <v>0.93718740413481083</v>
      </c>
      <c r="NF18" s="333">
        <v>0.76270801768535101</v>
      </c>
      <c r="NG18" s="333">
        <v>0.99333064510015756</v>
      </c>
      <c r="NH18" s="333">
        <v>0.85780515695773585</v>
      </c>
      <c r="NI18" s="333">
        <v>1.0809296600175742</v>
      </c>
      <c r="NJ18" s="333">
        <v>1.0373180685481851</v>
      </c>
    </row>
    <row r="19" spans="4:374" x14ac:dyDescent="0.25">
      <c r="I19" s="327">
        <v>0.66666666666666696</v>
      </c>
      <c r="J19" s="333">
        <v>1.1912840352304057</v>
      </c>
      <c r="K19" s="333">
        <v>1.0055992634263045</v>
      </c>
      <c r="L19" s="333">
        <v>0.93444899018886007</v>
      </c>
      <c r="M19" s="333">
        <v>1.4471307831939939</v>
      </c>
      <c r="N19" s="333">
        <v>1.1460658430003121</v>
      </c>
      <c r="O19" s="333">
        <v>1.2087779124272382</v>
      </c>
      <c r="P19" s="333">
        <v>1.2648903091177814</v>
      </c>
      <c r="Q19" s="333">
        <v>0.9296356478408826</v>
      </c>
      <c r="R19" s="333">
        <v>0.78463234730641296</v>
      </c>
      <c r="S19" s="333">
        <v>0.79443483294921213</v>
      </c>
      <c r="T19" s="333">
        <v>0.78043388015892767</v>
      </c>
      <c r="U19" s="333">
        <v>0.84123574154387004</v>
      </c>
      <c r="V19" s="333">
        <v>0.87727979704990011</v>
      </c>
      <c r="W19" s="333">
        <v>0.99833991183390125</v>
      </c>
      <c r="X19" s="333">
        <v>1.0993864661398713</v>
      </c>
      <c r="Y19" s="333">
        <v>0.76979601713458978</v>
      </c>
      <c r="Z19" s="333">
        <v>0.81617111529162156</v>
      </c>
      <c r="AA19" s="333">
        <v>0.80667288345086241</v>
      </c>
      <c r="AB19" s="333">
        <v>0.80267643276479206</v>
      </c>
      <c r="AC19" s="333">
        <v>0.89150770311761018</v>
      </c>
      <c r="AD19" s="333">
        <v>0.92851543110602208</v>
      </c>
      <c r="AE19" s="333">
        <v>0.72187357786424122</v>
      </c>
      <c r="AF19" s="333">
        <v>0.71483158197930852</v>
      </c>
      <c r="AG19" s="333">
        <v>0.67164397039885104</v>
      </c>
      <c r="AH19" s="333">
        <v>0.86716248355595915</v>
      </c>
      <c r="AI19" s="333">
        <v>0.73264050900067523</v>
      </c>
      <c r="AJ19" s="333">
        <v>0.83885503879234258</v>
      </c>
      <c r="AK19" s="333">
        <v>0.9811650646621517</v>
      </c>
      <c r="AL19" s="333">
        <v>0.78640537456962478</v>
      </c>
      <c r="AM19" s="333">
        <v>0.84944578817366956</v>
      </c>
      <c r="AN19" s="333">
        <v>0.68079707321051897</v>
      </c>
      <c r="AO19" s="333">
        <v>0.77437858098087098</v>
      </c>
      <c r="AP19" s="333">
        <v>0.8338444822503005</v>
      </c>
      <c r="AQ19" s="333">
        <v>0.96090618204947176</v>
      </c>
      <c r="AR19" s="333">
        <v>1.0536095522999109</v>
      </c>
      <c r="AS19" s="333">
        <v>0.76859701981709538</v>
      </c>
      <c r="AT19" s="333">
        <v>0.77217040265295678</v>
      </c>
      <c r="AU19" s="333">
        <v>0.89772529359179665</v>
      </c>
      <c r="AV19" s="333">
        <v>0.72883865287298477</v>
      </c>
      <c r="AW19" s="333">
        <v>0.85373556024624508</v>
      </c>
      <c r="AX19" s="333">
        <v>0.83795734916950348</v>
      </c>
      <c r="AY19" s="333">
        <v>0.93122999868166056</v>
      </c>
      <c r="AZ19" s="333">
        <v>0.74293525598771692</v>
      </c>
      <c r="BA19" s="333">
        <v>0.71373677091299337</v>
      </c>
      <c r="BB19" s="333">
        <v>0.63534412685421926</v>
      </c>
      <c r="BC19" s="333">
        <v>0.69986988593019384</v>
      </c>
      <c r="BD19" s="333">
        <v>0.68176217316804499</v>
      </c>
      <c r="BE19" s="333">
        <v>0.86116891602256873</v>
      </c>
      <c r="BF19" s="333">
        <v>0.78548190298200893</v>
      </c>
      <c r="BG19" s="333">
        <v>0.78429260340821616</v>
      </c>
      <c r="BH19" s="333">
        <v>0.68977935447383099</v>
      </c>
      <c r="BI19" s="333">
        <v>0.57561425284941681</v>
      </c>
      <c r="BJ19" s="333">
        <v>0.82805917074312152</v>
      </c>
      <c r="BK19" s="333">
        <v>0.84912906203135508</v>
      </c>
      <c r="BL19" s="333">
        <v>0.90231213212337824</v>
      </c>
      <c r="BM19" s="333">
        <v>1.0210184921027294</v>
      </c>
      <c r="BN19" s="333">
        <v>0.64534162548068119</v>
      </c>
      <c r="BO19" s="333">
        <v>0.60509396189313613</v>
      </c>
      <c r="BP19" s="333">
        <v>0.61895609720352085</v>
      </c>
      <c r="BQ19" s="333">
        <v>0.60331390116394024</v>
      </c>
      <c r="BR19" s="333">
        <v>0.84200696263044095</v>
      </c>
      <c r="BS19" s="333">
        <v>0.84846111045947825</v>
      </c>
      <c r="BT19" s="333">
        <v>0.92115498684310693</v>
      </c>
      <c r="BU19" s="333">
        <v>0.73839212171716717</v>
      </c>
      <c r="BV19" s="333">
        <v>0.6127772306506083</v>
      </c>
      <c r="BW19" s="333">
        <v>1.0515449504261616</v>
      </c>
      <c r="BX19" s="333">
        <v>0.76848561570762197</v>
      </c>
      <c r="BY19" s="333">
        <v>0.69916160299184615</v>
      </c>
      <c r="BZ19" s="333">
        <v>0.866658919217694</v>
      </c>
      <c r="CA19" s="333">
        <v>0.87307922752656963</v>
      </c>
      <c r="CB19" s="333">
        <v>0.6705959972385378</v>
      </c>
      <c r="CC19" s="333">
        <v>0.95317050374438683</v>
      </c>
      <c r="CD19" s="333">
        <v>0.78497228569007194</v>
      </c>
      <c r="CE19" s="333">
        <v>0.63423221015012865</v>
      </c>
      <c r="CF19" s="333">
        <v>0.71684628949387874</v>
      </c>
      <c r="CG19" s="333">
        <v>0.80882334780591936</v>
      </c>
      <c r="CH19" s="333">
        <v>0.85057227316673056</v>
      </c>
      <c r="CI19" s="333">
        <v>0.68271561258243718</v>
      </c>
      <c r="CJ19" s="333">
        <v>0.74325184774724007</v>
      </c>
      <c r="CK19" s="333">
        <v>0.98507465489798962</v>
      </c>
      <c r="CL19" s="333">
        <v>0.75760826276296189</v>
      </c>
      <c r="CM19" s="333">
        <v>0.65317054923805662</v>
      </c>
      <c r="CN19" s="333">
        <v>0.80679687069138806</v>
      </c>
      <c r="CO19" s="333">
        <v>0.82462756418365557</v>
      </c>
      <c r="CP19" s="333">
        <v>0.64239123448244584</v>
      </c>
      <c r="CQ19" s="333">
        <v>0.68364643214851206</v>
      </c>
      <c r="CR19" s="333">
        <v>0.60095665941065546</v>
      </c>
      <c r="CS19" s="333">
        <v>0.7412714614663457</v>
      </c>
      <c r="CT19" s="333">
        <v>0.70506397507969509</v>
      </c>
      <c r="CU19" s="333">
        <v>0.72177884785886082</v>
      </c>
      <c r="CV19" s="333">
        <v>0.77241768531131472</v>
      </c>
      <c r="CW19" s="333">
        <v>0.7599967042352207</v>
      </c>
      <c r="CX19" s="333">
        <v>0.78273690844845012</v>
      </c>
      <c r="CY19" s="333">
        <v>0.69066171741428639</v>
      </c>
      <c r="CZ19" s="333">
        <v>0.66665822248677453</v>
      </c>
      <c r="DA19" s="333">
        <v>0.73528138269987686</v>
      </c>
      <c r="DB19" s="333">
        <v>0.74125616770100522</v>
      </c>
      <c r="DC19" s="333">
        <v>0.92366120548499608</v>
      </c>
      <c r="DD19" s="333">
        <v>0.70162579850643325</v>
      </c>
      <c r="DE19" s="333">
        <v>0.65295764093718245</v>
      </c>
      <c r="DF19" s="333">
        <v>0.64876697154649843</v>
      </c>
      <c r="DG19" s="333">
        <v>0.6305359019756791</v>
      </c>
      <c r="DH19" s="333">
        <v>0.65475045642345764</v>
      </c>
      <c r="DI19" s="333">
        <v>0.80361191306409585</v>
      </c>
      <c r="DJ19" s="333">
        <v>0.99463085868454282</v>
      </c>
      <c r="DK19" s="333">
        <v>0.67827069967912756</v>
      </c>
      <c r="DL19" s="333">
        <v>0.69266839283648474</v>
      </c>
      <c r="DM19" s="333">
        <v>0.63023614734171429</v>
      </c>
      <c r="DN19" s="333">
        <v>0.75918338806192387</v>
      </c>
      <c r="DO19" s="333">
        <v>0.64558541653909729</v>
      </c>
      <c r="DP19" s="333">
        <v>0.72058898581746411</v>
      </c>
      <c r="DQ19" s="333">
        <v>0.69275835962497212</v>
      </c>
      <c r="DR19" s="333">
        <v>0.63496476737909657</v>
      </c>
      <c r="DS19" s="333">
        <v>0.59834883475833867</v>
      </c>
      <c r="DT19" s="333">
        <v>0.73245824146487115</v>
      </c>
      <c r="DU19" s="333">
        <v>0.58231289833211441</v>
      </c>
      <c r="DV19" s="333">
        <v>0.66096724609601609</v>
      </c>
      <c r="DW19" s="333">
        <v>0.83981861805871771</v>
      </c>
      <c r="DX19" s="333">
        <v>0.83761707509185079</v>
      </c>
      <c r="DY19" s="333">
        <v>0.64013355985793274</v>
      </c>
      <c r="DZ19" s="333">
        <v>0.64011052657182888</v>
      </c>
      <c r="EA19" s="333">
        <v>0.82413630759025658</v>
      </c>
      <c r="EB19" s="333">
        <v>1.0292128744126392</v>
      </c>
      <c r="EC19" s="333">
        <v>0.91043476856178684</v>
      </c>
      <c r="ED19" s="333">
        <v>0.94275217605530826</v>
      </c>
      <c r="EE19" s="333">
        <v>0.81141720838676679</v>
      </c>
      <c r="EF19" s="333">
        <v>0.74410286308153029</v>
      </c>
      <c r="EG19" s="333">
        <v>0.72598255476019458</v>
      </c>
      <c r="EH19" s="333">
        <v>0.76421741758722128</v>
      </c>
      <c r="EI19" s="333">
        <v>0.70725736761186164</v>
      </c>
      <c r="EJ19" s="333">
        <v>0.79968599301899135</v>
      </c>
      <c r="EK19" s="333">
        <v>0.82591759772720585</v>
      </c>
      <c r="EL19" s="333">
        <v>0.83345615783395821</v>
      </c>
      <c r="EM19" s="333">
        <v>0.70578853722119317</v>
      </c>
      <c r="EN19" s="333">
        <v>0.90989038282642254</v>
      </c>
      <c r="EO19" s="333">
        <v>0.80155012140832849</v>
      </c>
      <c r="EP19" s="333">
        <v>0.72088613073384666</v>
      </c>
      <c r="EQ19" s="333">
        <v>0.69344153416213827</v>
      </c>
      <c r="ER19" s="333">
        <v>0.94761873100446237</v>
      </c>
      <c r="ES19" s="333">
        <v>1.1432859099525885</v>
      </c>
      <c r="ET19" s="333">
        <v>1.0063542184263436</v>
      </c>
      <c r="EU19" s="333">
        <v>0.76666948657140088</v>
      </c>
      <c r="EV19" s="333">
        <v>0.996489852033979</v>
      </c>
      <c r="EW19" s="333">
        <v>1.1917898530819389</v>
      </c>
      <c r="EX19" s="333">
        <v>1.3587538535823862</v>
      </c>
      <c r="EY19" s="333">
        <v>1.8401109336978763</v>
      </c>
      <c r="EZ19" s="333">
        <v>1.0474821346724681</v>
      </c>
      <c r="FA19" s="333">
        <v>1.0179450676736115</v>
      </c>
      <c r="FB19" s="333">
        <v>1.4188876585592238</v>
      </c>
      <c r="FC19" s="333">
        <v>1.2026270249889355</v>
      </c>
      <c r="FD19" s="333">
        <v>0.98084139067150133</v>
      </c>
      <c r="FE19" s="333">
        <v>1.1103320005065682</v>
      </c>
      <c r="FF19" s="333">
        <v>1.9828516096677731</v>
      </c>
      <c r="FG19" s="333">
        <v>1.0306323522610863</v>
      </c>
      <c r="FH19" s="333">
        <v>0.84627972283344322</v>
      </c>
      <c r="FI19" s="333">
        <v>0.8453445518992635</v>
      </c>
      <c r="FJ19" s="333">
        <v>0.89535305539426313</v>
      </c>
      <c r="FK19" s="333">
        <v>0.94970438876448993</v>
      </c>
      <c r="FL19" s="333">
        <v>1.2529920116648476</v>
      </c>
      <c r="FM19" s="333">
        <v>1.454976386519349</v>
      </c>
      <c r="FN19" s="333">
        <v>1.1958396885399347</v>
      </c>
      <c r="FO19" s="333">
        <v>0.99732950413415944</v>
      </c>
      <c r="FP19" s="333">
        <v>1.0520417093586649</v>
      </c>
      <c r="FQ19" s="333">
        <v>0.98066397416548057</v>
      </c>
      <c r="FR19" s="333">
        <v>1.5599046916769272</v>
      </c>
      <c r="FS19" s="333">
        <v>1.2043759130512088</v>
      </c>
      <c r="FT19" s="333">
        <v>1.8076024413552922</v>
      </c>
      <c r="FU19" s="333">
        <v>2.0563933682127122</v>
      </c>
      <c r="FV19" s="333">
        <v>2.0451772072892576</v>
      </c>
      <c r="FW19" s="333">
        <v>2.0820701835560618</v>
      </c>
      <c r="FX19" s="333">
        <v>1.7373794341078148</v>
      </c>
      <c r="FY19" s="333">
        <v>1.902164246422809</v>
      </c>
      <c r="FZ19" s="333">
        <v>1.3187636631865731</v>
      </c>
      <c r="GA19" s="333">
        <v>1.1372130272432275</v>
      </c>
      <c r="GB19" s="333">
        <v>1.7367833259473493</v>
      </c>
      <c r="GC19" s="333">
        <v>1.5988175101037367</v>
      </c>
      <c r="GD19" s="333">
        <v>1.5144578715875581</v>
      </c>
      <c r="GE19" s="333">
        <v>1.2673701219168212</v>
      </c>
      <c r="GF19" s="333">
        <v>1.6504741537538816</v>
      </c>
      <c r="GG19" s="333">
        <v>2.3931902228502167</v>
      </c>
      <c r="GH19" s="333">
        <v>2.7700996952467101</v>
      </c>
      <c r="GI19" s="333">
        <v>3.122381019675335</v>
      </c>
      <c r="GJ19" s="333">
        <v>2.8353655640193445</v>
      </c>
      <c r="GK19" s="333">
        <v>2.708728545768734</v>
      </c>
      <c r="GL19" s="333">
        <v>2.6215848810313651</v>
      </c>
      <c r="GM19" s="333">
        <v>2.6783977313591198</v>
      </c>
      <c r="GN19" s="333">
        <v>1.7575830560927166</v>
      </c>
      <c r="GO19" s="333">
        <v>1.5852964438065043</v>
      </c>
      <c r="GP19" s="333">
        <v>1.7471446057413713</v>
      </c>
      <c r="GQ19" s="333">
        <v>1.9792155012300585</v>
      </c>
      <c r="GR19" s="333">
        <v>2.4000782905235143</v>
      </c>
      <c r="GS19" s="333">
        <v>2.1574379823095207</v>
      </c>
      <c r="GT19" s="333">
        <v>2.0878515614512825</v>
      </c>
      <c r="GU19" s="333">
        <v>1.9946479400414259</v>
      </c>
      <c r="GV19" s="333">
        <v>2.5102142383026536</v>
      </c>
      <c r="GW19" s="333">
        <v>2.0591934444993463</v>
      </c>
      <c r="GX19" s="333">
        <v>2.6512892523765834</v>
      </c>
      <c r="GY19" s="333">
        <v>2.345115559491072</v>
      </c>
      <c r="GZ19" s="333">
        <v>2.1069010006982665</v>
      </c>
      <c r="HA19" s="333">
        <v>1.8173104766207835</v>
      </c>
      <c r="HB19" s="333">
        <v>2.0928771891436253</v>
      </c>
      <c r="HC19" s="333">
        <v>1.6765523618884561</v>
      </c>
      <c r="HD19" s="333">
        <v>2.2175732879160526</v>
      </c>
      <c r="HE19" s="333">
        <v>2.1549154705890996</v>
      </c>
      <c r="HF19" s="333">
        <v>2.3456009127126025</v>
      </c>
      <c r="HG19" s="333">
        <v>1.7523751213170997</v>
      </c>
      <c r="HH19" s="333">
        <v>2.1909589956775424</v>
      </c>
      <c r="HI19" s="333">
        <v>2.4380197533124939</v>
      </c>
      <c r="HJ19" s="333">
        <v>2.5259773806053265</v>
      </c>
      <c r="HK19" s="333">
        <v>2.1687982888130075</v>
      </c>
      <c r="HL19" s="333">
        <v>1.6556013282125421</v>
      </c>
      <c r="HM19" s="333">
        <v>1.9942959552493977</v>
      </c>
      <c r="HN19" s="333">
        <v>2.3002508133982835</v>
      </c>
      <c r="HO19" s="333">
        <v>2.7016927386240628</v>
      </c>
      <c r="HP19" s="333">
        <v>2.3804388501278715</v>
      </c>
      <c r="HQ19" s="333">
        <v>2.2058148350946007</v>
      </c>
      <c r="HR19" s="333">
        <v>2.9383405078201035</v>
      </c>
      <c r="HS19" s="333">
        <v>2.7899732932354304</v>
      </c>
      <c r="HT19" s="333">
        <v>2.8027584289095087</v>
      </c>
      <c r="HU19" s="333">
        <v>2.6292760732779121</v>
      </c>
      <c r="HV19" s="333">
        <v>2.6510252019981997</v>
      </c>
      <c r="HW19" s="333">
        <v>2.5269057367450634</v>
      </c>
      <c r="HX19" s="333">
        <v>1.7477060146734342</v>
      </c>
      <c r="HY19" s="333">
        <v>2.2310772760692958</v>
      </c>
      <c r="HZ19" s="333">
        <v>1.4958434656156605</v>
      </c>
      <c r="IA19" s="333">
        <v>2.1957612072332817</v>
      </c>
      <c r="IB19" s="333">
        <v>2.4319148323395363</v>
      </c>
      <c r="IC19" s="333">
        <v>2.6126730038853121</v>
      </c>
      <c r="ID19" s="333">
        <v>2.6136104274480556</v>
      </c>
      <c r="IE19" s="333">
        <v>2.5008655407598073</v>
      </c>
      <c r="IF19" s="333">
        <v>1.3298455196845855</v>
      </c>
      <c r="IG19" s="333">
        <v>1.2811731659998171</v>
      </c>
      <c r="IH19" s="333">
        <v>1.6739751757469232</v>
      </c>
      <c r="II19" s="333">
        <v>1.9857407500435496</v>
      </c>
      <c r="IJ19" s="333">
        <v>1.7257104026988654</v>
      </c>
      <c r="IK19" s="333">
        <v>1.8605540249377022</v>
      </c>
      <c r="IL19" s="333">
        <v>1.8948409437702083</v>
      </c>
      <c r="IM19" s="333">
        <v>2.113679443123273</v>
      </c>
      <c r="IN19" s="333">
        <v>2.4243302287804647</v>
      </c>
      <c r="IO19" s="333">
        <v>2.8938226777280454</v>
      </c>
      <c r="IP19" s="333">
        <v>3.0321640958366745</v>
      </c>
      <c r="IQ19" s="333">
        <v>2.7330308883941097</v>
      </c>
      <c r="IR19" s="333">
        <v>1.6377784849223014</v>
      </c>
      <c r="IS19" s="333">
        <v>1.6924105996263594</v>
      </c>
      <c r="IT19" s="333">
        <v>2.088727665886867</v>
      </c>
      <c r="IU19" s="333">
        <v>2.8955342388687715</v>
      </c>
      <c r="IV19" s="333">
        <v>2.6638152599370102</v>
      </c>
      <c r="IW19" s="333">
        <v>2.4322645565986067</v>
      </c>
      <c r="IX19" s="333">
        <v>2.8041347052924825</v>
      </c>
      <c r="IY19" s="333">
        <v>1.3711559516722509</v>
      </c>
      <c r="IZ19" s="333">
        <v>1.3129911348009657</v>
      </c>
      <c r="JA19" s="333">
        <v>1.1494023408575809</v>
      </c>
      <c r="JB19" s="333">
        <v>1.0088357503172047</v>
      </c>
      <c r="JC19" s="333">
        <v>1.3224518756411456</v>
      </c>
      <c r="JD19" s="333">
        <v>1.3693589417538585</v>
      </c>
      <c r="JE19" s="333">
        <v>1.3177081772706516</v>
      </c>
      <c r="JF19" s="333">
        <v>1.4027231497098323</v>
      </c>
      <c r="JG19" s="333">
        <v>1.8612255816573469</v>
      </c>
      <c r="JH19" s="333">
        <v>1.9986223523140745</v>
      </c>
      <c r="JI19" s="333">
        <v>1.5122338700635463</v>
      </c>
      <c r="JJ19" s="333">
        <v>1.4041117759984321</v>
      </c>
      <c r="JK19" s="333">
        <v>1.6573550922093152</v>
      </c>
      <c r="JL19" s="333">
        <v>1.2355506730719832</v>
      </c>
      <c r="JM19" s="333">
        <v>1.0293840066577578</v>
      </c>
      <c r="JN19" s="333">
        <v>1.2904067183478964</v>
      </c>
      <c r="JO19" s="333">
        <v>1.0775351476757162</v>
      </c>
      <c r="JP19" s="333">
        <v>0.93311896640987002</v>
      </c>
      <c r="JQ19" s="333">
        <v>0.97629465358045286</v>
      </c>
      <c r="JR19" s="333">
        <v>1.5277503613703181</v>
      </c>
      <c r="JS19" s="333">
        <v>1.1785705366346522</v>
      </c>
      <c r="JT19" s="333">
        <v>0.85780350133643457</v>
      </c>
      <c r="JU19" s="333">
        <v>1.0979141013024174</v>
      </c>
      <c r="JV19" s="333">
        <v>1.0901269073799114</v>
      </c>
      <c r="JW19" s="333">
        <v>1.0315933665053518</v>
      </c>
      <c r="JX19" s="333">
        <v>1.1838290486893603</v>
      </c>
      <c r="JY19" s="333">
        <v>1.3186139028474455</v>
      </c>
      <c r="JZ19" s="333">
        <v>1.1342055733676131</v>
      </c>
      <c r="KA19" s="333">
        <v>0.95951775311057852</v>
      </c>
      <c r="KB19" s="333">
        <v>1.0280291687193635</v>
      </c>
      <c r="KC19" s="333">
        <v>1.4638040066121536</v>
      </c>
      <c r="KD19" s="333">
        <v>0.99015632027434974</v>
      </c>
      <c r="KE19" s="333">
        <v>1.0243013433518857</v>
      </c>
      <c r="KF19" s="333">
        <v>1.2489464789813975</v>
      </c>
      <c r="KG19" s="333">
        <v>1.0645518346185454</v>
      </c>
      <c r="KH19" s="333">
        <v>0.77297045870449499</v>
      </c>
      <c r="KI19" s="333">
        <v>0.89377052376646848</v>
      </c>
      <c r="KJ19" s="333">
        <v>0.883340981635381</v>
      </c>
      <c r="KK19" s="333">
        <v>0.82425290216515767</v>
      </c>
      <c r="KL19" s="333">
        <v>0.70485523565952801</v>
      </c>
      <c r="KM19" s="333">
        <v>0.6785401943550855</v>
      </c>
      <c r="KN19" s="333">
        <v>0.7431462327518511</v>
      </c>
      <c r="KO19" s="333">
        <v>0.66702739828330637</v>
      </c>
      <c r="KP19" s="333">
        <v>0.76500609806552045</v>
      </c>
      <c r="KQ19" s="333">
        <v>0.82727638057128361</v>
      </c>
      <c r="KR19" s="333">
        <v>0.74256316902456398</v>
      </c>
      <c r="KS19" s="333">
        <v>0.6070398737791407</v>
      </c>
      <c r="KT19" s="333">
        <v>0.69069157904800571</v>
      </c>
      <c r="KU19" s="333">
        <v>0.64582275924156507</v>
      </c>
      <c r="KV19" s="333">
        <v>0.69555096486470525</v>
      </c>
      <c r="KW19" s="333">
        <v>0.92694435298712197</v>
      </c>
      <c r="KX19" s="333">
        <v>0.88632196976117616</v>
      </c>
      <c r="KY19" s="333">
        <v>0.65801559296499923</v>
      </c>
      <c r="KZ19" s="333">
        <v>0.59602617030243388</v>
      </c>
      <c r="LA19" s="333">
        <v>0.66632253473712799</v>
      </c>
      <c r="LB19" s="333">
        <v>0.70044029124157248</v>
      </c>
      <c r="LC19" s="333">
        <v>0.79785016802091646</v>
      </c>
      <c r="LD19" s="333">
        <v>0.90723869530226531</v>
      </c>
      <c r="LE19" s="333">
        <v>0.83647863387564114</v>
      </c>
      <c r="LF19" s="333">
        <v>0.83323069929506643</v>
      </c>
      <c r="LG19" s="333">
        <v>0.85147779094910259</v>
      </c>
      <c r="LH19" s="333">
        <v>0.65657495046085745</v>
      </c>
      <c r="LI19" s="333">
        <v>0.68968943567890062</v>
      </c>
      <c r="LJ19" s="333">
        <v>0.86330906589916945</v>
      </c>
      <c r="LK19" s="333">
        <v>0.87664163963329855</v>
      </c>
      <c r="LL19" s="333">
        <v>0.92358971540338108</v>
      </c>
      <c r="LM19" s="333">
        <v>0.83711805501174252</v>
      </c>
      <c r="LN19" s="333">
        <v>0.74335101211659549</v>
      </c>
      <c r="LO19" s="333">
        <v>0.73824352564293472</v>
      </c>
      <c r="LP19" s="333">
        <v>1.0480780431610117</v>
      </c>
      <c r="LQ19" s="333">
        <v>0.87000950803371557</v>
      </c>
      <c r="LR19" s="333">
        <v>1.0958726130433083</v>
      </c>
      <c r="LS19" s="333">
        <v>1.0429352159794538</v>
      </c>
      <c r="LT19" s="333">
        <v>0.72501350830110178</v>
      </c>
      <c r="LU19" s="333">
        <v>0.87380088581059556</v>
      </c>
      <c r="LV19" s="333">
        <v>0.90505455672483426</v>
      </c>
      <c r="LW19" s="333">
        <v>1.3415892795068529</v>
      </c>
      <c r="LX19" s="333">
        <v>1.0936559757049937</v>
      </c>
      <c r="LY19" s="333">
        <v>1.0615835564529923</v>
      </c>
      <c r="LZ19" s="333">
        <v>0.93275878249440769</v>
      </c>
      <c r="MA19" s="333">
        <v>0.90482953950337475</v>
      </c>
      <c r="MB19" s="333">
        <v>0.85968721052686092</v>
      </c>
      <c r="MC19" s="333">
        <v>0.89876437217560501</v>
      </c>
      <c r="MD19" s="333">
        <v>0.81690304763416877</v>
      </c>
      <c r="ME19" s="333">
        <v>0.87244477226420925</v>
      </c>
      <c r="MF19" s="333">
        <v>0.8694543506580974</v>
      </c>
      <c r="MG19" s="333">
        <v>1.0037463559398241</v>
      </c>
      <c r="MH19" s="333">
        <v>0.69980027639107556</v>
      </c>
      <c r="MI19" s="333">
        <v>0.77606191079378972</v>
      </c>
      <c r="MJ19" s="333">
        <v>0.85346362969768941</v>
      </c>
      <c r="MK19" s="333">
        <v>0.79703301065664545</v>
      </c>
      <c r="ML19" s="333">
        <v>0.80289918216424516</v>
      </c>
      <c r="MM19" s="333">
        <v>1.0495162597618564</v>
      </c>
      <c r="MN19" s="333">
        <v>1.0517124861537814</v>
      </c>
      <c r="MO19" s="333">
        <v>0.84733687327490781</v>
      </c>
      <c r="MP19" s="333">
        <v>0.80997606667344235</v>
      </c>
      <c r="MQ19" s="333">
        <v>0.86332443142740978</v>
      </c>
      <c r="MR19" s="333">
        <v>0.8488762386902734</v>
      </c>
      <c r="MS19" s="333">
        <v>0.80604244523674817</v>
      </c>
      <c r="MT19" s="333">
        <v>0.99905405180869988</v>
      </c>
      <c r="MU19" s="333">
        <v>1.1335647610213984</v>
      </c>
      <c r="MV19" s="333">
        <v>0.81600710269504251</v>
      </c>
      <c r="MW19" s="333">
        <v>0.8275544703440515</v>
      </c>
      <c r="MX19" s="333">
        <v>0.82073099300495922</v>
      </c>
      <c r="MY19" s="333">
        <v>0.87900114358069925</v>
      </c>
      <c r="MZ19" s="333">
        <v>0.8692707835151211</v>
      </c>
      <c r="NA19" s="333">
        <v>1.0541223532346711</v>
      </c>
      <c r="NB19" s="333">
        <v>0.96137446969118268</v>
      </c>
      <c r="NC19" s="333">
        <v>1.2139295035642628</v>
      </c>
      <c r="ND19" s="333">
        <v>1.157652396604979</v>
      </c>
      <c r="NE19" s="333">
        <v>0.92339286918299857</v>
      </c>
      <c r="NF19" s="333">
        <v>0.83626986793546187</v>
      </c>
      <c r="NG19" s="333">
        <v>0.96742565274091685</v>
      </c>
      <c r="NH19" s="333">
        <v>0.82858121951529407</v>
      </c>
      <c r="NI19" s="333">
        <v>1.1397181918392276</v>
      </c>
      <c r="NJ19" s="333">
        <v>1.1356648739858344</v>
      </c>
    </row>
    <row r="20" spans="4:374" x14ac:dyDescent="0.25">
      <c r="I20" s="327">
        <v>0.70833333333333304</v>
      </c>
      <c r="J20" s="333">
        <v>1.4061963006257145</v>
      </c>
      <c r="K20" s="333">
        <v>1.2712102184747456</v>
      </c>
      <c r="L20" s="333">
        <v>1.113170449804936</v>
      </c>
      <c r="M20" s="333">
        <v>1.4650419772889336</v>
      </c>
      <c r="N20" s="333">
        <v>1.2835758762004466</v>
      </c>
      <c r="O20" s="333">
        <v>1.372043199345728</v>
      </c>
      <c r="P20" s="333">
        <v>1.3658446290465338</v>
      </c>
      <c r="Q20" s="333">
        <v>1.1252229166409562</v>
      </c>
      <c r="R20" s="333">
        <v>0.95215144114809735</v>
      </c>
      <c r="S20" s="333">
        <v>0.95692395611476699</v>
      </c>
      <c r="T20" s="333">
        <v>0.89138003018697809</v>
      </c>
      <c r="U20" s="333">
        <v>0.96109829262069013</v>
      </c>
      <c r="V20" s="333">
        <v>1.0076010944224403</v>
      </c>
      <c r="W20" s="333">
        <v>1.1739215481555978</v>
      </c>
      <c r="X20" s="333">
        <v>1.1548770751919684</v>
      </c>
      <c r="Y20" s="333">
        <v>0.87053052038482492</v>
      </c>
      <c r="Z20" s="333">
        <v>0.91148327582190947</v>
      </c>
      <c r="AA20" s="333">
        <v>0.98698300613433021</v>
      </c>
      <c r="AB20" s="333">
        <v>0.91353927073191021</v>
      </c>
      <c r="AC20" s="333">
        <v>0.90285433948023508</v>
      </c>
      <c r="AD20" s="333">
        <v>0.99627991032008356</v>
      </c>
      <c r="AE20" s="333">
        <v>0.940610251824051</v>
      </c>
      <c r="AF20" s="333">
        <v>0.83202594890329606</v>
      </c>
      <c r="AG20" s="333">
        <v>0.82384673521534413</v>
      </c>
      <c r="AH20" s="333">
        <v>0.96319764304870048</v>
      </c>
      <c r="AI20" s="333">
        <v>0.86010415344630242</v>
      </c>
      <c r="AJ20" s="333">
        <v>0.97827302419776596</v>
      </c>
      <c r="AK20" s="333">
        <v>1.038660151184293</v>
      </c>
      <c r="AL20" s="333">
        <v>0.89242377760216085</v>
      </c>
      <c r="AM20" s="333">
        <v>0.96151303962762591</v>
      </c>
      <c r="AN20" s="333">
        <v>0.85764267402461691</v>
      </c>
      <c r="AO20" s="333">
        <v>0.8937111996270406</v>
      </c>
      <c r="AP20" s="333">
        <v>1.0070972360320833</v>
      </c>
      <c r="AQ20" s="333">
        <v>1.0687542019885043</v>
      </c>
      <c r="AR20" s="333">
        <v>1.0626419817469275</v>
      </c>
      <c r="AS20" s="333">
        <v>0.89435012177737627</v>
      </c>
      <c r="AT20" s="333">
        <v>0.8445605614527808</v>
      </c>
      <c r="AU20" s="333">
        <v>0.95079974095206543</v>
      </c>
      <c r="AV20" s="333">
        <v>0.85838788492123852</v>
      </c>
      <c r="AW20" s="333">
        <v>0.91746953971809564</v>
      </c>
      <c r="AX20" s="333">
        <v>0.87744259093982524</v>
      </c>
      <c r="AY20" s="333">
        <v>1.0451675449535855</v>
      </c>
      <c r="AZ20" s="333">
        <v>0.80921489474574926</v>
      </c>
      <c r="BA20" s="333">
        <v>0.81907880680343881</v>
      </c>
      <c r="BB20" s="333">
        <v>0.75937451727187055</v>
      </c>
      <c r="BC20" s="333">
        <v>0.82750852299226341</v>
      </c>
      <c r="BD20" s="333">
        <v>0.84790609427285346</v>
      </c>
      <c r="BE20" s="333">
        <v>0.92097331207087996</v>
      </c>
      <c r="BF20" s="333">
        <v>0.82789188708806771</v>
      </c>
      <c r="BG20" s="333">
        <v>0.87793990415796208</v>
      </c>
      <c r="BH20" s="333">
        <v>0.7413581320086523</v>
      </c>
      <c r="BI20" s="333">
        <v>0.6326526634124191</v>
      </c>
      <c r="BJ20" s="333">
        <v>0.84941963661255881</v>
      </c>
      <c r="BK20" s="333">
        <v>0.9220765872763016</v>
      </c>
      <c r="BL20" s="333">
        <v>0.85219357663332951</v>
      </c>
      <c r="BM20" s="333">
        <v>1.0427870973138689</v>
      </c>
      <c r="BN20" s="333">
        <v>0.73471593839579818</v>
      </c>
      <c r="BO20" s="333">
        <v>0.6684800325514223</v>
      </c>
      <c r="BP20" s="333">
        <v>0.67324428433609629</v>
      </c>
      <c r="BQ20" s="333">
        <v>0.67817999998002221</v>
      </c>
      <c r="BR20" s="333">
        <v>0.90065647395529835</v>
      </c>
      <c r="BS20" s="333">
        <v>0.93007934898484945</v>
      </c>
      <c r="BT20" s="333">
        <v>0.88722979815828418</v>
      </c>
      <c r="BU20" s="333">
        <v>0.85853803568114828</v>
      </c>
      <c r="BV20" s="333">
        <v>0.71578079994463872</v>
      </c>
      <c r="BW20" s="333">
        <v>1.1089097526646714</v>
      </c>
      <c r="BX20" s="333">
        <v>0.84095964427009351</v>
      </c>
      <c r="BY20" s="333">
        <v>0.84089969718287627</v>
      </c>
      <c r="BZ20" s="333">
        <v>0.90738734008532151</v>
      </c>
      <c r="CA20" s="333">
        <v>0.90727838264057015</v>
      </c>
      <c r="CB20" s="333">
        <v>0.70976574603543985</v>
      </c>
      <c r="CC20" s="333">
        <v>0.94173062171695576</v>
      </c>
      <c r="CD20" s="333">
        <v>0.82070574417150166</v>
      </c>
      <c r="CE20" s="333">
        <v>0.69875500560089154</v>
      </c>
      <c r="CF20" s="333">
        <v>0.80458744632311985</v>
      </c>
      <c r="CG20" s="333">
        <v>0.8215590461613852</v>
      </c>
      <c r="CH20" s="333">
        <v>0.90257015726243428</v>
      </c>
      <c r="CI20" s="333">
        <v>0.7968452012892705</v>
      </c>
      <c r="CJ20" s="333">
        <v>0.84764345121398676</v>
      </c>
      <c r="CK20" s="333">
        <v>1.089931762136009</v>
      </c>
      <c r="CL20" s="333">
        <v>0.79363402026234686</v>
      </c>
      <c r="CM20" s="333">
        <v>0.7834905881970311</v>
      </c>
      <c r="CN20" s="333">
        <v>0.78279379923277514</v>
      </c>
      <c r="CO20" s="333">
        <v>0.91753506976220189</v>
      </c>
      <c r="CP20" s="333">
        <v>0.68455083878638023</v>
      </c>
      <c r="CQ20" s="333">
        <v>0.77038203025927288</v>
      </c>
      <c r="CR20" s="333">
        <v>0.68265521486769609</v>
      </c>
      <c r="CS20" s="333">
        <v>0.7385298129295873</v>
      </c>
      <c r="CT20" s="333">
        <v>0.76390157475443055</v>
      </c>
      <c r="CU20" s="333">
        <v>0.79828537380225162</v>
      </c>
      <c r="CV20" s="333">
        <v>0.79570772743378393</v>
      </c>
      <c r="CW20" s="333">
        <v>0.75057700060428201</v>
      </c>
      <c r="CX20" s="333">
        <v>0.85358198965207654</v>
      </c>
      <c r="CY20" s="333">
        <v>0.75773830354443195</v>
      </c>
      <c r="CZ20" s="333">
        <v>0.74361594823390043</v>
      </c>
      <c r="DA20" s="333">
        <v>0.72563741834340101</v>
      </c>
      <c r="DB20" s="333">
        <v>0.74643791488539657</v>
      </c>
      <c r="DC20" s="333">
        <v>0.90255033725991241</v>
      </c>
      <c r="DD20" s="333">
        <v>0.75845394850480796</v>
      </c>
      <c r="DE20" s="333">
        <v>0.69838117006133038</v>
      </c>
      <c r="DF20" s="333">
        <v>0.73196113093689119</v>
      </c>
      <c r="DG20" s="333">
        <v>0.76712995194358935</v>
      </c>
      <c r="DH20" s="333">
        <v>0.68980510121974126</v>
      </c>
      <c r="DI20" s="333">
        <v>0.83025826108192891</v>
      </c>
      <c r="DJ20" s="333">
        <v>1.0440795831764456</v>
      </c>
      <c r="DK20" s="333">
        <v>0.76918960330230224</v>
      </c>
      <c r="DL20" s="333">
        <v>0.78571770541356645</v>
      </c>
      <c r="DM20" s="333">
        <v>0.64777306755489883</v>
      </c>
      <c r="DN20" s="333">
        <v>0.83927351207899736</v>
      </c>
      <c r="DO20" s="333">
        <v>0.66280380146923112</v>
      </c>
      <c r="DP20" s="333">
        <v>0.74646916087178339</v>
      </c>
      <c r="DQ20" s="333">
        <v>0.74351627108878093</v>
      </c>
      <c r="DR20" s="333">
        <v>0.70699053725471561</v>
      </c>
      <c r="DS20" s="333">
        <v>0.63541273037179768</v>
      </c>
      <c r="DT20" s="333">
        <v>0.75287031135331173</v>
      </c>
      <c r="DU20" s="333">
        <v>0.6619519484697558</v>
      </c>
      <c r="DV20" s="333">
        <v>0.76918296055500746</v>
      </c>
      <c r="DW20" s="333">
        <v>0.80149000293381112</v>
      </c>
      <c r="DX20" s="333">
        <v>0.7991909770739748</v>
      </c>
      <c r="DY20" s="333">
        <v>0.73423319879513604</v>
      </c>
      <c r="DZ20" s="333">
        <v>0.74732152604851154</v>
      </c>
      <c r="EA20" s="333">
        <v>0.90931732020157829</v>
      </c>
      <c r="EB20" s="333">
        <v>1.1470401456265606</v>
      </c>
      <c r="EC20" s="333">
        <v>1.022487727714557</v>
      </c>
      <c r="ED20" s="333">
        <v>0.91064733872561054</v>
      </c>
      <c r="EE20" s="333">
        <v>0.85052433659532312</v>
      </c>
      <c r="EF20" s="333">
        <v>0.84292102603909713</v>
      </c>
      <c r="EG20" s="333">
        <v>0.80139806970595995</v>
      </c>
      <c r="EH20" s="333">
        <v>0.84591804277237659</v>
      </c>
      <c r="EI20" s="333">
        <v>0.76909417366841348</v>
      </c>
      <c r="EJ20" s="333">
        <v>0.86068200244733084</v>
      </c>
      <c r="EK20" s="333">
        <v>0.82063133637340613</v>
      </c>
      <c r="EL20" s="333">
        <v>0.92238789796595744</v>
      </c>
      <c r="EM20" s="333">
        <v>0.82351687467374779</v>
      </c>
      <c r="EN20" s="333">
        <v>1.0853848113469529</v>
      </c>
      <c r="EO20" s="333">
        <v>0.87060820877429035</v>
      </c>
      <c r="EP20" s="333">
        <v>0.75581904359329455</v>
      </c>
      <c r="EQ20" s="333">
        <v>0.88666218581614209</v>
      </c>
      <c r="ER20" s="333">
        <v>0.92318578953730457</v>
      </c>
      <c r="ES20" s="333">
        <v>1.1678539304327922</v>
      </c>
      <c r="ET20" s="333">
        <v>1.1124870100208843</v>
      </c>
      <c r="EU20" s="333">
        <v>0.89410084060942863</v>
      </c>
      <c r="EV20" s="333">
        <v>1.0901473237294181</v>
      </c>
      <c r="EW20" s="333">
        <v>1.3580206139506541</v>
      </c>
      <c r="EX20" s="333">
        <v>1.4705044772212832</v>
      </c>
      <c r="EY20" s="333">
        <v>1.911327675139334</v>
      </c>
      <c r="EZ20" s="333">
        <v>1.0182122800391729</v>
      </c>
      <c r="FA20" s="333">
        <v>1.0223011411610237</v>
      </c>
      <c r="FB20" s="333">
        <v>1.5229394019546993</v>
      </c>
      <c r="FC20" s="333">
        <v>1.3553184100434879</v>
      </c>
      <c r="FD20" s="333">
        <v>1.1055211570091856</v>
      </c>
      <c r="FE20" s="333">
        <v>1.2576063566297113</v>
      </c>
      <c r="FF20" s="333">
        <v>2.0984155782001483</v>
      </c>
      <c r="FG20" s="333">
        <v>1.0926588621672715</v>
      </c>
      <c r="FH20" s="333">
        <v>0.90941911042456436</v>
      </c>
      <c r="FI20" s="333">
        <v>0.96599944933759707</v>
      </c>
      <c r="FJ20" s="333">
        <v>0.94117275421289537</v>
      </c>
      <c r="FK20" s="333">
        <v>1.0385191999489123</v>
      </c>
      <c r="FL20" s="333">
        <v>1.3224743802568453</v>
      </c>
      <c r="FM20" s="333">
        <v>1.4677318517498579</v>
      </c>
      <c r="FN20" s="333">
        <v>1.1635349772337953</v>
      </c>
      <c r="FO20" s="333">
        <v>1.1188735018042504</v>
      </c>
      <c r="FP20" s="333">
        <v>1.1387143728773219</v>
      </c>
      <c r="FQ20" s="333">
        <v>1.1441442122818581</v>
      </c>
      <c r="FR20" s="333">
        <v>1.672429749079712</v>
      </c>
      <c r="FS20" s="333">
        <v>1.1474611705267563</v>
      </c>
      <c r="FT20" s="333">
        <v>1.789440535379295</v>
      </c>
      <c r="FU20" s="333">
        <v>2.1628530167862912</v>
      </c>
      <c r="FV20" s="333">
        <v>2.1111796170657784</v>
      </c>
      <c r="FW20" s="333">
        <v>2.2615037490786909</v>
      </c>
      <c r="FX20" s="333">
        <v>1.9009226302118996</v>
      </c>
      <c r="FY20" s="333">
        <v>1.9626326829457075</v>
      </c>
      <c r="FZ20" s="333">
        <v>1.398477754502583</v>
      </c>
      <c r="GA20" s="333">
        <v>1.1830648927904044</v>
      </c>
      <c r="GB20" s="333">
        <v>1.7309838358781875</v>
      </c>
      <c r="GC20" s="333">
        <v>1.7042848846698297</v>
      </c>
      <c r="GD20" s="333">
        <v>1.5662255023375571</v>
      </c>
      <c r="GE20" s="333">
        <v>1.2692443581847168</v>
      </c>
      <c r="GF20" s="333">
        <v>1.8020908502364916</v>
      </c>
      <c r="GG20" s="333">
        <v>2.4732743616377295</v>
      </c>
      <c r="GH20" s="333">
        <v>2.7638100480316004</v>
      </c>
      <c r="GI20" s="333">
        <v>3.0352253545673462</v>
      </c>
      <c r="GJ20" s="333">
        <v>2.9664919966855994</v>
      </c>
      <c r="GK20" s="333">
        <v>2.6532480346751348</v>
      </c>
      <c r="GL20" s="333">
        <v>2.6201306055431095</v>
      </c>
      <c r="GM20" s="333">
        <v>2.8540685032502395</v>
      </c>
      <c r="GN20" s="333">
        <v>1.8612955013337253</v>
      </c>
      <c r="GO20" s="333">
        <v>1.6236923827826011</v>
      </c>
      <c r="GP20" s="333">
        <v>1.8543144972474919</v>
      </c>
      <c r="GQ20" s="333">
        <v>2.0606519921696331</v>
      </c>
      <c r="GR20" s="333">
        <v>2.5059903007147923</v>
      </c>
      <c r="GS20" s="333">
        <v>2.1841842357218759</v>
      </c>
      <c r="GT20" s="333">
        <v>2.1296085597019867</v>
      </c>
      <c r="GU20" s="333">
        <v>2.1273620234599511</v>
      </c>
      <c r="GV20" s="333">
        <v>2.5875110270058181</v>
      </c>
      <c r="GW20" s="333">
        <v>2.1957468566943716</v>
      </c>
      <c r="GX20" s="333">
        <v>2.7521832871161926</v>
      </c>
      <c r="GY20" s="333">
        <v>2.1415891505523743</v>
      </c>
      <c r="GZ20" s="333">
        <v>2.169525021945097</v>
      </c>
      <c r="HA20" s="333">
        <v>1.96389164424811</v>
      </c>
      <c r="HB20" s="333">
        <v>2.1849286891025557</v>
      </c>
      <c r="HC20" s="333">
        <v>1.6686817642621361</v>
      </c>
      <c r="HD20" s="333">
        <v>2.2751000514765698</v>
      </c>
      <c r="HE20" s="333">
        <v>2.3684897783947627</v>
      </c>
      <c r="HF20" s="333">
        <v>2.4176115008413404</v>
      </c>
      <c r="HG20" s="333">
        <v>1.8886238206810846</v>
      </c>
      <c r="HH20" s="333">
        <v>2.3682880827079971</v>
      </c>
      <c r="HI20" s="333">
        <v>2.5089270596336628</v>
      </c>
      <c r="HJ20" s="333">
        <v>2.6369997126156548</v>
      </c>
      <c r="HK20" s="333">
        <v>2.2401814362406376</v>
      </c>
      <c r="HL20" s="333">
        <v>1.646703863210796</v>
      </c>
      <c r="HM20" s="333">
        <v>2.1629218884930994</v>
      </c>
      <c r="HN20" s="333">
        <v>2.4680984677145017</v>
      </c>
      <c r="HO20" s="333">
        <v>2.7027875147290237</v>
      </c>
      <c r="HP20" s="333">
        <v>2.3822954347106968</v>
      </c>
      <c r="HQ20" s="333">
        <v>2.3824249413991034</v>
      </c>
      <c r="HR20" s="333">
        <v>3.0127257312345215</v>
      </c>
      <c r="HS20" s="333">
        <v>2.9113034506529654</v>
      </c>
      <c r="HT20" s="333">
        <v>2.6802326866708857</v>
      </c>
      <c r="HU20" s="333">
        <v>2.6995816180431875</v>
      </c>
      <c r="HV20" s="333">
        <v>2.8591682781995096</v>
      </c>
      <c r="HW20" s="333">
        <v>2.5381791892138916</v>
      </c>
      <c r="HX20" s="333">
        <v>1.7302825172257186</v>
      </c>
      <c r="HY20" s="333">
        <v>2.3510775456831365</v>
      </c>
      <c r="HZ20" s="333">
        <v>1.593487506368843</v>
      </c>
      <c r="IA20" s="333">
        <v>2.2825311295044544</v>
      </c>
      <c r="IB20" s="333">
        <v>2.529178759104723</v>
      </c>
      <c r="IC20" s="333">
        <v>2.6721887085077025</v>
      </c>
      <c r="ID20" s="333">
        <v>2.6192258396986889</v>
      </c>
      <c r="IE20" s="333">
        <v>2.4687219116895482</v>
      </c>
      <c r="IF20" s="333">
        <v>1.3720187209895816</v>
      </c>
      <c r="IG20" s="333">
        <v>1.4134278754251077</v>
      </c>
      <c r="IH20" s="333">
        <v>1.7059797196612965</v>
      </c>
      <c r="II20" s="333">
        <v>2.155297272269622</v>
      </c>
      <c r="IJ20" s="333">
        <v>1.7859743692566583</v>
      </c>
      <c r="IK20" s="333">
        <v>1.8852661805179736</v>
      </c>
      <c r="IL20" s="333">
        <v>1.9279950351311421</v>
      </c>
      <c r="IM20" s="333">
        <v>2.0811988191045803</v>
      </c>
      <c r="IN20" s="333">
        <v>2.5039080879048123</v>
      </c>
      <c r="IO20" s="333">
        <v>2.9224663680927798</v>
      </c>
      <c r="IP20" s="333">
        <v>3.0475844403885386</v>
      </c>
      <c r="IQ20" s="333">
        <v>2.6702037858957532</v>
      </c>
      <c r="IR20" s="333">
        <v>1.6672279518235591</v>
      </c>
      <c r="IS20" s="333">
        <v>1.7681098553431507</v>
      </c>
      <c r="IT20" s="333">
        <v>2.132128742064165</v>
      </c>
      <c r="IU20" s="333">
        <v>2.8545209233924762</v>
      </c>
      <c r="IV20" s="333">
        <v>2.8078158439357153</v>
      </c>
      <c r="IW20" s="333">
        <v>2.534246675917617</v>
      </c>
      <c r="IX20" s="333">
        <v>2.8868095037928634</v>
      </c>
      <c r="IY20" s="333">
        <v>1.4460943038766858</v>
      </c>
      <c r="IZ20" s="333">
        <v>1.2748809031870336</v>
      </c>
      <c r="JA20" s="333">
        <v>1.1627982009348039</v>
      </c>
      <c r="JB20" s="333">
        <v>1.1087498807351635</v>
      </c>
      <c r="JC20" s="333">
        <v>1.4039336432949596</v>
      </c>
      <c r="JD20" s="333">
        <v>1.4705153464653222</v>
      </c>
      <c r="JE20" s="333">
        <v>1.4937893876050639</v>
      </c>
      <c r="JF20" s="333">
        <v>1.5171175522863278</v>
      </c>
      <c r="JG20" s="333">
        <v>1.954343452498527</v>
      </c>
      <c r="JH20" s="333">
        <v>1.9383859679040751</v>
      </c>
      <c r="JI20" s="333">
        <v>1.490632485660687</v>
      </c>
      <c r="JJ20" s="333">
        <v>1.5016832505069924</v>
      </c>
      <c r="JK20" s="333">
        <v>1.7358192673381023</v>
      </c>
      <c r="JL20" s="333">
        <v>1.2500454612516783</v>
      </c>
      <c r="JM20" s="333">
        <v>1.0562718571617684</v>
      </c>
      <c r="JN20" s="333">
        <v>1.2395364394641046</v>
      </c>
      <c r="JO20" s="333">
        <v>1.2226895456735931</v>
      </c>
      <c r="JP20" s="333">
        <v>0.93282755103415527</v>
      </c>
      <c r="JQ20" s="333">
        <v>1.0491943739540717</v>
      </c>
      <c r="JR20" s="333">
        <v>1.5891049490689821</v>
      </c>
      <c r="JS20" s="333">
        <v>1.2418374314109055</v>
      </c>
      <c r="JT20" s="333">
        <v>0.93154647216985975</v>
      </c>
      <c r="JU20" s="333">
        <v>1.1131960773008291</v>
      </c>
      <c r="JV20" s="333">
        <v>1.1150498502532455</v>
      </c>
      <c r="JW20" s="333">
        <v>1.1796137862908807</v>
      </c>
      <c r="JX20" s="333">
        <v>1.2433494786576533</v>
      </c>
      <c r="JY20" s="333">
        <v>1.3303503885956331</v>
      </c>
      <c r="JZ20" s="333">
        <v>1.124292176803299</v>
      </c>
      <c r="KA20" s="333">
        <v>0.99076501648864257</v>
      </c>
      <c r="KB20" s="333">
        <v>1.027346132618336</v>
      </c>
      <c r="KC20" s="333">
        <v>1.4121127337567165</v>
      </c>
      <c r="KD20" s="333">
        <v>1.0441180507710284</v>
      </c>
      <c r="KE20" s="333">
        <v>1.0953145433246896</v>
      </c>
      <c r="KF20" s="333">
        <v>1.3340086316711355</v>
      </c>
      <c r="KG20" s="333">
        <v>1.1823558851238223</v>
      </c>
      <c r="KH20" s="333">
        <v>0.87084397234975686</v>
      </c>
      <c r="KI20" s="333">
        <v>0.88123175207858939</v>
      </c>
      <c r="KJ20" s="333">
        <v>0.95615969328646322</v>
      </c>
      <c r="KK20" s="333">
        <v>0.85511218581776571</v>
      </c>
      <c r="KL20" s="333">
        <v>0.7574951335215826</v>
      </c>
      <c r="KM20" s="333">
        <v>0.78486168505533871</v>
      </c>
      <c r="KN20" s="333">
        <v>0.80259870794351074</v>
      </c>
      <c r="KO20" s="333">
        <v>0.73783993292345385</v>
      </c>
      <c r="KP20" s="333">
        <v>0.73493768060125386</v>
      </c>
      <c r="KQ20" s="333">
        <v>0.90355538357115894</v>
      </c>
      <c r="KR20" s="333">
        <v>0.83336852858087307</v>
      </c>
      <c r="KS20" s="333">
        <v>0.72632277687562341</v>
      </c>
      <c r="KT20" s="333">
        <v>0.76945743967098723</v>
      </c>
      <c r="KU20" s="333">
        <v>0.75599370392579646</v>
      </c>
      <c r="KV20" s="333">
        <v>0.77674482403034628</v>
      </c>
      <c r="KW20" s="333">
        <v>0.94559500449968792</v>
      </c>
      <c r="KX20" s="333">
        <v>0.93147409194782738</v>
      </c>
      <c r="KY20" s="333">
        <v>0.7825486158396997</v>
      </c>
      <c r="KZ20" s="333">
        <v>0.7419110459193835</v>
      </c>
      <c r="LA20" s="333">
        <v>0.72429118296017447</v>
      </c>
      <c r="LB20" s="333">
        <v>0.80672389182483517</v>
      </c>
      <c r="LC20" s="333">
        <v>0.91749521409031076</v>
      </c>
      <c r="LD20" s="333">
        <v>0.87508488117394012</v>
      </c>
      <c r="LE20" s="333">
        <v>0.96551591264167358</v>
      </c>
      <c r="LF20" s="333">
        <v>0.98194832272303756</v>
      </c>
      <c r="LG20" s="333">
        <v>0.94270851341350859</v>
      </c>
      <c r="LH20" s="333">
        <v>0.85696899582178276</v>
      </c>
      <c r="LI20" s="333">
        <v>0.87455074366093499</v>
      </c>
      <c r="LJ20" s="333">
        <v>1.0082373588436735</v>
      </c>
      <c r="LK20" s="333">
        <v>1.0535327332084161</v>
      </c>
      <c r="LL20" s="333">
        <v>1.0279345540941851</v>
      </c>
      <c r="LM20" s="333">
        <v>0.95988226626502748</v>
      </c>
      <c r="LN20" s="333">
        <v>0.97612874138707839</v>
      </c>
      <c r="LO20" s="333">
        <v>0.93886235556998365</v>
      </c>
      <c r="LP20" s="333">
        <v>1.1517330814938485</v>
      </c>
      <c r="LQ20" s="333">
        <v>1.0281460263488027</v>
      </c>
      <c r="LR20" s="333">
        <v>1.14855650314582</v>
      </c>
      <c r="LS20" s="333">
        <v>1.0812327794790697</v>
      </c>
      <c r="LT20" s="333">
        <v>0.88761812904763315</v>
      </c>
      <c r="LU20" s="333">
        <v>0.96992430060787826</v>
      </c>
      <c r="LV20" s="333">
        <v>1.082259832337404</v>
      </c>
      <c r="LW20" s="333">
        <v>1.290056955540432</v>
      </c>
      <c r="LX20" s="333">
        <v>1.1394565740607911</v>
      </c>
      <c r="LY20" s="333">
        <v>1.1571158621840549</v>
      </c>
      <c r="LZ20" s="333">
        <v>1.083988088693268</v>
      </c>
      <c r="MA20" s="333">
        <v>1.1270894133543747</v>
      </c>
      <c r="MB20" s="333">
        <v>1.0602202833956083</v>
      </c>
      <c r="MC20" s="333">
        <v>1.0416113062243852</v>
      </c>
      <c r="MD20" s="333">
        <v>1.0202734259490225</v>
      </c>
      <c r="ME20" s="333">
        <v>1.0230126292173252</v>
      </c>
      <c r="MF20" s="333">
        <v>1.0435457781274031</v>
      </c>
      <c r="MG20" s="333">
        <v>1.0426848717229236</v>
      </c>
      <c r="MH20" s="333">
        <v>0.87754716526868659</v>
      </c>
      <c r="MI20" s="333">
        <v>0.97031996718215052</v>
      </c>
      <c r="MJ20" s="333">
        <v>1.0480485942565767</v>
      </c>
      <c r="MK20" s="333">
        <v>1.0297262745269435</v>
      </c>
      <c r="ML20" s="333">
        <v>0.9707098130457118</v>
      </c>
      <c r="MM20" s="333">
        <v>1.3072628276480172</v>
      </c>
      <c r="MN20" s="333">
        <v>1.2361596288373282</v>
      </c>
      <c r="MO20" s="333">
        <v>1.0581893758289529</v>
      </c>
      <c r="MP20" s="333">
        <v>1.0682425550764894</v>
      </c>
      <c r="MQ20" s="333">
        <v>1.0867377987738951</v>
      </c>
      <c r="MR20" s="333">
        <v>1.0651200955578972</v>
      </c>
      <c r="MS20" s="333">
        <v>1.0094044365582135</v>
      </c>
      <c r="MT20" s="333">
        <v>1.1985862111016787</v>
      </c>
      <c r="MU20" s="333">
        <v>1.3427315232858812</v>
      </c>
      <c r="MV20" s="333">
        <v>1.0904772369034097</v>
      </c>
      <c r="MW20" s="333">
        <v>1.0318682865878532</v>
      </c>
      <c r="MX20" s="333">
        <v>0.9926235125909918</v>
      </c>
      <c r="MY20" s="333">
        <v>1.0835949838790817</v>
      </c>
      <c r="MZ20" s="333">
        <v>0.95623681725572318</v>
      </c>
      <c r="NA20" s="333">
        <v>1.1714003356389495</v>
      </c>
      <c r="NB20" s="333">
        <v>1.1274191627886203</v>
      </c>
      <c r="NC20" s="333">
        <v>1.3187303590531299</v>
      </c>
      <c r="ND20" s="333">
        <v>1.2485900210025549</v>
      </c>
      <c r="NE20" s="333">
        <v>1.1103878173783257</v>
      </c>
      <c r="NF20" s="333">
        <v>1.0752011145021989</v>
      </c>
      <c r="NG20" s="333">
        <v>1.1075763001484835</v>
      </c>
      <c r="NH20" s="333">
        <v>1.0145915159878311</v>
      </c>
      <c r="NI20" s="333">
        <v>1.1969517029238961</v>
      </c>
      <c r="NJ20" s="333">
        <v>1.3592941912862229</v>
      </c>
    </row>
    <row r="21" spans="4:374" x14ac:dyDescent="0.25">
      <c r="I21" s="327">
        <v>0.75</v>
      </c>
      <c r="J21" s="333">
        <v>1.6675039751786223</v>
      </c>
      <c r="K21" s="333">
        <v>1.5370347230903449</v>
      </c>
      <c r="L21" s="333">
        <v>1.3603235260597621</v>
      </c>
      <c r="M21" s="333">
        <v>1.7729664692050204</v>
      </c>
      <c r="N21" s="333">
        <v>1.601386953510533</v>
      </c>
      <c r="O21" s="333">
        <v>1.6807988060161581</v>
      </c>
      <c r="P21" s="333">
        <v>1.6300516199124535</v>
      </c>
      <c r="Q21" s="333">
        <v>1.4055901995724773</v>
      </c>
      <c r="R21" s="333">
        <v>1.1861467101709493</v>
      </c>
      <c r="S21" s="333">
        <v>1.2303204940832551</v>
      </c>
      <c r="T21" s="333">
        <v>1.0879828970814835</v>
      </c>
      <c r="U21" s="333">
        <v>1.1091462899519198</v>
      </c>
      <c r="V21" s="333">
        <v>1.3426381485072794</v>
      </c>
      <c r="W21" s="333">
        <v>1.3314387785599151</v>
      </c>
      <c r="X21" s="333">
        <v>1.3527925947457884</v>
      </c>
      <c r="Y21" s="333">
        <v>1.1843831109419458</v>
      </c>
      <c r="Z21" s="333">
        <v>1.2099978681209174</v>
      </c>
      <c r="AA21" s="333">
        <v>1.204134174126241</v>
      </c>
      <c r="AB21" s="333">
        <v>1.1031163311505368</v>
      </c>
      <c r="AC21" s="333">
        <v>1.0330522447434374</v>
      </c>
      <c r="AD21" s="333">
        <v>1.2628756305011026</v>
      </c>
      <c r="AE21" s="333">
        <v>1.1247936263223768</v>
      </c>
      <c r="AF21" s="333">
        <v>1.036923357463938</v>
      </c>
      <c r="AG21" s="333">
        <v>1.0364462065597648</v>
      </c>
      <c r="AH21" s="333">
        <v>1.1444231081473237</v>
      </c>
      <c r="AI21" s="333">
        <v>1.026969344343913</v>
      </c>
      <c r="AJ21" s="333">
        <v>1.0227158843438839</v>
      </c>
      <c r="AK21" s="333">
        <v>1.2169704855546113</v>
      </c>
      <c r="AL21" s="333">
        <v>1.0776764251644344</v>
      </c>
      <c r="AM21" s="333">
        <v>1.1190302781307973</v>
      </c>
      <c r="AN21" s="333">
        <v>1.0797120440796861</v>
      </c>
      <c r="AO21" s="333">
        <v>1.0926201933329722</v>
      </c>
      <c r="AP21" s="333">
        <v>1.1402904889055361</v>
      </c>
      <c r="AQ21" s="333">
        <v>1.2275094714544426</v>
      </c>
      <c r="AR21" s="333">
        <v>1.1405350937422487</v>
      </c>
      <c r="AS21" s="333">
        <v>1.1624465510477098</v>
      </c>
      <c r="AT21" s="333">
        <v>1.0488392879262785</v>
      </c>
      <c r="AU21" s="333">
        <v>1.1079565620678797</v>
      </c>
      <c r="AV21" s="333">
        <v>1.086280540339658</v>
      </c>
      <c r="AW21" s="333">
        <v>0.97758211634747005</v>
      </c>
      <c r="AX21" s="333">
        <v>1.0220070874285301</v>
      </c>
      <c r="AY21" s="333">
        <v>1.1894402459265592</v>
      </c>
      <c r="AZ21" s="333">
        <v>1.0214235645234357</v>
      </c>
      <c r="BA21" s="333">
        <v>1.010438683598516</v>
      </c>
      <c r="BB21" s="333">
        <v>0.99584213715180192</v>
      </c>
      <c r="BC21" s="333">
        <v>0.95344765272707088</v>
      </c>
      <c r="BD21" s="333">
        <v>0.96711129334654999</v>
      </c>
      <c r="BE21" s="333">
        <v>0.97806263385735837</v>
      </c>
      <c r="BF21" s="333">
        <v>0.96371841061279995</v>
      </c>
      <c r="BG21" s="333">
        <v>1.1103580376668247</v>
      </c>
      <c r="BH21" s="333">
        <v>0.84336778257380907</v>
      </c>
      <c r="BI21" s="333">
        <v>0.77149232124642086</v>
      </c>
      <c r="BJ21" s="333">
        <v>1.0479734664456015</v>
      </c>
      <c r="BK21" s="333">
        <v>1.0073078057430611</v>
      </c>
      <c r="BL21" s="333">
        <v>0.99231607849446202</v>
      </c>
      <c r="BM21" s="333">
        <v>1.1275588358678326</v>
      </c>
      <c r="BN21" s="333">
        <v>0.89372477675589634</v>
      </c>
      <c r="BO21" s="333">
        <v>0.87627025649900303</v>
      </c>
      <c r="BP21" s="333">
        <v>0.77657051199198335</v>
      </c>
      <c r="BQ21" s="333">
        <v>0.82845818262892568</v>
      </c>
      <c r="BR21" s="333">
        <v>1.0363398881061228</v>
      </c>
      <c r="BS21" s="333">
        <v>1.0427008361141203</v>
      </c>
      <c r="BT21" s="333">
        <v>1.0344402071736944</v>
      </c>
      <c r="BU21" s="333">
        <v>1.0367097500386639</v>
      </c>
      <c r="BV21" s="333">
        <v>0.88809873955999763</v>
      </c>
      <c r="BW21" s="333">
        <v>1.2491122443639249</v>
      </c>
      <c r="BX21" s="333">
        <v>1.0296853350378541</v>
      </c>
      <c r="BY21" s="333">
        <v>0.91147267745735161</v>
      </c>
      <c r="BZ21" s="333">
        <v>1.0342705366850884</v>
      </c>
      <c r="CA21" s="333">
        <v>0.96129264216598354</v>
      </c>
      <c r="CB21" s="333">
        <v>0.89551035265621315</v>
      </c>
      <c r="CC21" s="333">
        <v>0.98584144099442261</v>
      </c>
      <c r="CD21" s="333">
        <v>0.96611035397957012</v>
      </c>
      <c r="CE21" s="333">
        <v>0.8495239505204405</v>
      </c>
      <c r="CF21" s="333">
        <v>0.87712768421621157</v>
      </c>
      <c r="CG21" s="333">
        <v>0.79978828237683319</v>
      </c>
      <c r="CH21" s="333">
        <v>0.90610655558997333</v>
      </c>
      <c r="CI21" s="333">
        <v>0.84310844710357002</v>
      </c>
      <c r="CJ21" s="333">
        <v>0.96342630240586258</v>
      </c>
      <c r="CK21" s="333">
        <v>1.2489382735198291</v>
      </c>
      <c r="CL21" s="333">
        <v>0.88589050354680998</v>
      </c>
      <c r="CM21" s="333">
        <v>0.83234344961232376</v>
      </c>
      <c r="CN21" s="333">
        <v>0.82964152669221525</v>
      </c>
      <c r="CO21" s="333">
        <v>0.95968007034698166</v>
      </c>
      <c r="CP21" s="333">
        <v>0.80887775511931126</v>
      </c>
      <c r="CQ21" s="333">
        <v>0.88349066866462489</v>
      </c>
      <c r="CR21" s="333">
        <v>0.85727858060682949</v>
      </c>
      <c r="CS21" s="333">
        <v>0.82022050790060808</v>
      </c>
      <c r="CT21" s="333">
        <v>0.8208670378482954</v>
      </c>
      <c r="CU21" s="333">
        <v>0.89133209946496383</v>
      </c>
      <c r="CV21" s="333">
        <v>0.80189371461604853</v>
      </c>
      <c r="CW21" s="333">
        <v>0.88226277155201194</v>
      </c>
      <c r="CX21" s="333">
        <v>0.94521196103112037</v>
      </c>
      <c r="CY21" s="333">
        <v>0.82667662432636213</v>
      </c>
      <c r="CZ21" s="333">
        <v>0.82137921204423558</v>
      </c>
      <c r="DA21" s="333">
        <v>0.77566237976485475</v>
      </c>
      <c r="DB21" s="333">
        <v>0.82356602476049134</v>
      </c>
      <c r="DC21" s="333">
        <v>0.94621697413777839</v>
      </c>
      <c r="DD21" s="333">
        <v>0.830364364686491</v>
      </c>
      <c r="DE21" s="333">
        <v>0.81160221171839075</v>
      </c>
      <c r="DF21" s="333">
        <v>0.86892114342330695</v>
      </c>
      <c r="DG21" s="333">
        <v>0.80882738267850351</v>
      </c>
      <c r="DH21" s="333">
        <v>0.70399985496158313</v>
      </c>
      <c r="DI21" s="333">
        <v>0.83539003006445212</v>
      </c>
      <c r="DJ21" s="333">
        <v>1.1837035186019289</v>
      </c>
      <c r="DK21" s="333">
        <v>0.76545062062378832</v>
      </c>
      <c r="DL21" s="333">
        <v>0.85249532143433893</v>
      </c>
      <c r="DM21" s="333">
        <v>0.79114462304800648</v>
      </c>
      <c r="DN21" s="333">
        <v>0.93559105138275878</v>
      </c>
      <c r="DO21" s="333">
        <v>0.66679784435109613</v>
      </c>
      <c r="DP21" s="333">
        <v>0.85474404074101862</v>
      </c>
      <c r="DQ21" s="333">
        <v>0.83545712916518422</v>
      </c>
      <c r="DR21" s="333">
        <v>0.87007120446907238</v>
      </c>
      <c r="DS21" s="333">
        <v>0.7444079808559585</v>
      </c>
      <c r="DT21" s="333">
        <v>0.92185972199828869</v>
      </c>
      <c r="DU21" s="333">
        <v>0.75271384122218121</v>
      </c>
      <c r="DV21" s="333">
        <v>0.77888239491289868</v>
      </c>
      <c r="DW21" s="333">
        <v>0.79530385402051451</v>
      </c>
      <c r="DX21" s="333">
        <v>0.86672347268123218</v>
      </c>
      <c r="DY21" s="333">
        <v>0.87334675837281805</v>
      </c>
      <c r="DZ21" s="333">
        <v>0.78106273545870619</v>
      </c>
      <c r="EA21" s="333">
        <v>1.0233777626604663</v>
      </c>
      <c r="EB21" s="333">
        <v>1.1673290809050314</v>
      </c>
      <c r="EC21" s="333">
        <v>1.0538504240218673</v>
      </c>
      <c r="ED21" s="333">
        <v>0.88249200723330501</v>
      </c>
      <c r="EE21" s="333">
        <v>0.90138933998539406</v>
      </c>
      <c r="EF21" s="333">
        <v>0.90458741536817333</v>
      </c>
      <c r="EG21" s="333">
        <v>0.88567888298588482</v>
      </c>
      <c r="EH21" s="333">
        <v>0.90783837317444771</v>
      </c>
      <c r="EI21" s="333">
        <v>0.82086246169210042</v>
      </c>
      <c r="EJ21" s="333">
        <v>0.87154566144222301</v>
      </c>
      <c r="EK21" s="333">
        <v>0.88399852500312381</v>
      </c>
      <c r="EL21" s="333">
        <v>0.92299872438357955</v>
      </c>
      <c r="EM21" s="333">
        <v>0.91394298271043994</v>
      </c>
      <c r="EN21" s="333">
        <v>1.1018992938668783</v>
      </c>
      <c r="EO21" s="333">
        <v>0.96761926852996527</v>
      </c>
      <c r="EP21" s="333">
        <v>0.84637130942409633</v>
      </c>
      <c r="EQ21" s="333">
        <v>0.89814822962440088</v>
      </c>
      <c r="ER21" s="333">
        <v>0.93578526167036324</v>
      </c>
      <c r="ES21" s="333">
        <v>1.2420041483941862</v>
      </c>
      <c r="ET21" s="333">
        <v>1.1690701379474651</v>
      </c>
      <c r="EU21" s="333">
        <v>0.95335363864628708</v>
      </c>
      <c r="EV21" s="333">
        <v>1.2844913387561885</v>
      </c>
      <c r="EW21" s="333">
        <v>1.390789635120536</v>
      </c>
      <c r="EX21" s="333">
        <v>1.5338007260529172</v>
      </c>
      <c r="EY21" s="333">
        <v>1.9779560730913455</v>
      </c>
      <c r="EZ21" s="333">
        <v>1.0378566487247807</v>
      </c>
      <c r="FA21" s="333">
        <v>1.0057084043676927</v>
      </c>
      <c r="FB21" s="333">
        <v>1.6479492711848431</v>
      </c>
      <c r="FC21" s="333">
        <v>1.4208400738955491</v>
      </c>
      <c r="FD21" s="333">
        <v>1.1417919358276671</v>
      </c>
      <c r="FE21" s="333">
        <v>1.4675920195269065</v>
      </c>
      <c r="FF21" s="333">
        <v>2.1453273002001216</v>
      </c>
      <c r="FG21" s="333">
        <v>1.1593315030157616</v>
      </c>
      <c r="FH21" s="333">
        <v>1.0637097203898491</v>
      </c>
      <c r="FI21" s="333">
        <v>1.051387767306468</v>
      </c>
      <c r="FJ21" s="333">
        <v>0.99349506551023126</v>
      </c>
      <c r="FK21" s="333">
        <v>1.0852339647186366</v>
      </c>
      <c r="FL21" s="333">
        <v>1.3707983424475767</v>
      </c>
      <c r="FM21" s="333">
        <v>1.6055920445304732</v>
      </c>
      <c r="FN21" s="333">
        <v>1.1702228969605044</v>
      </c>
      <c r="FO21" s="333">
        <v>1.2567198237298407</v>
      </c>
      <c r="FP21" s="333">
        <v>1.1910329138435995</v>
      </c>
      <c r="FQ21" s="333">
        <v>1.2138757576390908</v>
      </c>
      <c r="FR21" s="333">
        <v>1.7336352322020414</v>
      </c>
      <c r="FS21" s="333">
        <v>1.2483710547342328</v>
      </c>
      <c r="FT21" s="333">
        <v>1.860365338306476</v>
      </c>
      <c r="FU21" s="333">
        <v>2.1802774604376451</v>
      </c>
      <c r="FV21" s="333">
        <v>2.2216558480705233</v>
      </c>
      <c r="FW21" s="333">
        <v>2.3110906801765054</v>
      </c>
      <c r="FX21" s="333">
        <v>1.9012494738871963</v>
      </c>
      <c r="FY21" s="333">
        <v>2.044908869424535</v>
      </c>
      <c r="FZ21" s="333">
        <v>1.4283287116019241</v>
      </c>
      <c r="GA21" s="333">
        <v>1.102273676589846</v>
      </c>
      <c r="GB21" s="333">
        <v>1.7649679076041496</v>
      </c>
      <c r="GC21" s="333">
        <v>1.8208802017834338</v>
      </c>
      <c r="GD21" s="333">
        <v>1.6583682988215191</v>
      </c>
      <c r="GE21" s="333">
        <v>1.3642833286091871</v>
      </c>
      <c r="GF21" s="333">
        <v>1.8838490263942431</v>
      </c>
      <c r="GG21" s="333">
        <v>2.5696472567594686</v>
      </c>
      <c r="GH21" s="333">
        <v>2.8881801436880226</v>
      </c>
      <c r="GI21" s="333">
        <v>3.0219229732398132</v>
      </c>
      <c r="GJ21" s="333">
        <v>2.959362245597446</v>
      </c>
      <c r="GK21" s="333">
        <v>2.6144643461838069</v>
      </c>
      <c r="GL21" s="333">
        <v>2.4683300996226731</v>
      </c>
      <c r="GM21" s="333">
        <v>2.9197654574332192</v>
      </c>
      <c r="GN21" s="333">
        <v>1.98005487820703</v>
      </c>
      <c r="GO21" s="333">
        <v>1.7061064380765982</v>
      </c>
      <c r="GP21" s="333">
        <v>1.856230192174297</v>
      </c>
      <c r="GQ21" s="333">
        <v>2.1766058111454956</v>
      </c>
      <c r="GR21" s="333">
        <v>2.5519624547191664</v>
      </c>
      <c r="GS21" s="333">
        <v>2.2512507609369097</v>
      </c>
      <c r="GT21" s="333">
        <v>2.1953009051294092</v>
      </c>
      <c r="GU21" s="333">
        <v>2.1066708546769939</v>
      </c>
      <c r="GV21" s="333">
        <v>2.4984070058639176</v>
      </c>
      <c r="GW21" s="333">
        <v>2.3309792807833802</v>
      </c>
      <c r="GX21" s="333">
        <v>2.9483757008990219</v>
      </c>
      <c r="GY21" s="333">
        <v>2.126487025977474</v>
      </c>
      <c r="GZ21" s="333">
        <v>2.3287791976930521</v>
      </c>
      <c r="HA21" s="333">
        <v>2.1013417089932518</v>
      </c>
      <c r="HB21" s="333">
        <v>2.1160208409022383</v>
      </c>
      <c r="HC21" s="333">
        <v>1.6087970402939602</v>
      </c>
      <c r="HD21" s="333">
        <v>2.345511943462034</v>
      </c>
      <c r="HE21" s="333">
        <v>2.4886993971572062</v>
      </c>
      <c r="HF21" s="333">
        <v>2.4981289989539874</v>
      </c>
      <c r="HG21" s="333">
        <v>1.9804852793809424</v>
      </c>
      <c r="HH21" s="333">
        <v>2.4714777309133997</v>
      </c>
      <c r="HI21" s="333">
        <v>2.4738023760592633</v>
      </c>
      <c r="HJ21" s="333">
        <v>2.6336283641606073</v>
      </c>
      <c r="HK21" s="333">
        <v>2.3043435232949094</v>
      </c>
      <c r="HL21" s="333">
        <v>1.7255317155106322</v>
      </c>
      <c r="HM21" s="333">
        <v>2.2213213474625921</v>
      </c>
      <c r="HN21" s="333">
        <v>2.6535743830275149</v>
      </c>
      <c r="HO21" s="333">
        <v>2.788678431506447</v>
      </c>
      <c r="HP21" s="333">
        <v>2.3772712173690951</v>
      </c>
      <c r="HQ21" s="333">
        <v>2.4966266347530337</v>
      </c>
      <c r="HR21" s="333">
        <v>2.8078145730227253</v>
      </c>
      <c r="HS21" s="333">
        <v>3.0286859963959825</v>
      </c>
      <c r="HT21" s="333">
        <v>2.7216670793689604</v>
      </c>
      <c r="HU21" s="333">
        <v>2.8158447541425606</v>
      </c>
      <c r="HV21" s="333">
        <v>2.8446596397742745</v>
      </c>
      <c r="HW21" s="333">
        <v>2.5926293122835227</v>
      </c>
      <c r="HX21" s="333">
        <v>1.7965430761890433</v>
      </c>
      <c r="HY21" s="333">
        <v>2.4446862719310425</v>
      </c>
      <c r="HZ21" s="333">
        <v>1.7951213441919909</v>
      </c>
      <c r="IA21" s="333">
        <v>2.144397856604646</v>
      </c>
      <c r="IB21" s="333">
        <v>2.6801628745821282</v>
      </c>
      <c r="IC21" s="333">
        <v>2.7877856815217585</v>
      </c>
      <c r="ID21" s="333">
        <v>2.6375510673575953</v>
      </c>
      <c r="IE21" s="333">
        <v>2.5201466147918095</v>
      </c>
      <c r="IF21" s="333">
        <v>1.6721396214127797</v>
      </c>
      <c r="IG21" s="333">
        <v>1.5462150294977992</v>
      </c>
      <c r="IH21" s="333">
        <v>1.7387046237266111</v>
      </c>
      <c r="II21" s="333">
        <v>2.2501746852369999</v>
      </c>
      <c r="IJ21" s="333">
        <v>1.7562756223881963</v>
      </c>
      <c r="IK21" s="333">
        <v>1.915872795673395</v>
      </c>
      <c r="IL21" s="333">
        <v>1.9325044594487371</v>
      </c>
      <c r="IM21" s="333">
        <v>2.1160863166071757</v>
      </c>
      <c r="IN21" s="333">
        <v>2.5488513546830176</v>
      </c>
      <c r="IO21" s="333">
        <v>2.939460498430273</v>
      </c>
      <c r="IP21" s="333">
        <v>3.123913548489305</v>
      </c>
      <c r="IQ21" s="333">
        <v>2.688650004213395</v>
      </c>
      <c r="IR21" s="333">
        <v>1.6179708927371899</v>
      </c>
      <c r="IS21" s="333">
        <v>1.8038209268908265</v>
      </c>
      <c r="IT21" s="333">
        <v>2.1260478917139349</v>
      </c>
      <c r="IU21" s="333">
        <v>2.8130151640767589</v>
      </c>
      <c r="IV21" s="333">
        <v>2.9232319245003722</v>
      </c>
      <c r="IW21" s="333">
        <v>2.6278746796813945</v>
      </c>
      <c r="IX21" s="333">
        <v>2.9366768369199434</v>
      </c>
      <c r="IY21" s="333">
        <v>1.524694442072055</v>
      </c>
      <c r="IZ21" s="333">
        <v>1.4793404103628021</v>
      </c>
      <c r="JA21" s="333">
        <v>1.2543091779112445</v>
      </c>
      <c r="JB21" s="333">
        <v>1.1567922014268319</v>
      </c>
      <c r="JC21" s="333">
        <v>1.4795859544329959</v>
      </c>
      <c r="JD21" s="333">
        <v>1.5891545151883011</v>
      </c>
      <c r="JE21" s="333">
        <v>1.4437609180236222</v>
      </c>
      <c r="JF21" s="333">
        <v>1.5529030116186668</v>
      </c>
      <c r="JG21" s="333">
        <v>1.8855828450580465</v>
      </c>
      <c r="JH21" s="333">
        <v>1.9604137175400911</v>
      </c>
      <c r="JI21" s="333">
        <v>1.5499281350258094</v>
      </c>
      <c r="JJ21" s="333">
        <v>1.6321633921895582</v>
      </c>
      <c r="JK21" s="333">
        <v>1.6660575962629072</v>
      </c>
      <c r="JL21" s="333">
        <v>1.3026464879263289</v>
      </c>
      <c r="JM21" s="333">
        <v>1.1151190350601072</v>
      </c>
      <c r="JN21" s="333">
        <v>1.2927180035613044</v>
      </c>
      <c r="JO21" s="333">
        <v>1.2436352892992542</v>
      </c>
      <c r="JP21" s="333">
        <v>0.96979924556182406</v>
      </c>
      <c r="JQ21" s="333">
        <v>1.1897047512233638</v>
      </c>
      <c r="JR21" s="333">
        <v>1.6289744925300762</v>
      </c>
      <c r="JS21" s="333">
        <v>1.2880316557445071</v>
      </c>
      <c r="JT21" s="333">
        <v>0.9888822496692834</v>
      </c>
      <c r="JU21" s="333">
        <v>1.1234814688547921</v>
      </c>
      <c r="JV21" s="333">
        <v>1.0912980856845347</v>
      </c>
      <c r="JW21" s="333">
        <v>1.1857415256666053</v>
      </c>
      <c r="JX21" s="333">
        <v>1.3722484542068227</v>
      </c>
      <c r="JY21" s="333">
        <v>1.3155910678745582</v>
      </c>
      <c r="JZ21" s="333">
        <v>1.2595848773413409</v>
      </c>
      <c r="KA21" s="333">
        <v>1.0948539871649678</v>
      </c>
      <c r="KB21" s="333">
        <v>1.1295739460932823</v>
      </c>
      <c r="KC21" s="333">
        <v>1.5525048548359077</v>
      </c>
      <c r="KD21" s="333">
        <v>1.080551616973243</v>
      </c>
      <c r="KE21" s="333">
        <v>1.2278480524647617</v>
      </c>
      <c r="KF21" s="333">
        <v>1.382938745531997</v>
      </c>
      <c r="KG21" s="333">
        <v>1.2967193094676117</v>
      </c>
      <c r="KH21" s="333">
        <v>0.91585253291214919</v>
      </c>
      <c r="KI21" s="333">
        <v>0.92112414508579166</v>
      </c>
      <c r="KJ21" s="333">
        <v>1.1311059932083805</v>
      </c>
      <c r="KK21" s="333">
        <v>0.95578726615614273</v>
      </c>
      <c r="KL21" s="333">
        <v>0.89442062698874147</v>
      </c>
      <c r="KM21" s="333">
        <v>0.89980169026584034</v>
      </c>
      <c r="KN21" s="333">
        <v>0.90879504608785877</v>
      </c>
      <c r="KO21" s="333">
        <v>0.85338047427888208</v>
      </c>
      <c r="KP21" s="333">
        <v>0.84038227470375082</v>
      </c>
      <c r="KQ21" s="333">
        <v>1.0533709817215857</v>
      </c>
      <c r="KR21" s="333">
        <v>0.94577927187996436</v>
      </c>
      <c r="KS21" s="333">
        <v>0.79557497606332028</v>
      </c>
      <c r="KT21" s="333">
        <v>0.8330219412614851</v>
      </c>
      <c r="KU21" s="333">
        <v>0.896167798686756</v>
      </c>
      <c r="KV21" s="333">
        <v>0.87814267154420989</v>
      </c>
      <c r="KW21" s="333">
        <v>1.0061528826853119</v>
      </c>
      <c r="KX21" s="333">
        <v>1.016942888641742</v>
      </c>
      <c r="KY21" s="333">
        <v>0.93174302605642501</v>
      </c>
      <c r="KZ21" s="333">
        <v>0.84678510529444107</v>
      </c>
      <c r="LA21" s="333">
        <v>0.78984092392672756</v>
      </c>
      <c r="LB21" s="333">
        <v>0.96898854339900997</v>
      </c>
      <c r="LC21" s="333">
        <v>0.9711048040785718</v>
      </c>
      <c r="LD21" s="333">
        <v>0.94383318621811363</v>
      </c>
      <c r="LE21" s="333">
        <v>1.2080567266681157</v>
      </c>
      <c r="LF21" s="333">
        <v>1.1747577190781422</v>
      </c>
      <c r="LG21" s="333">
        <v>1.1299386456755429</v>
      </c>
      <c r="LH21" s="333">
        <v>1.0612437300711783</v>
      </c>
      <c r="LI21" s="333">
        <v>1.0901967023984955</v>
      </c>
      <c r="LJ21" s="333">
        <v>1.1236707368043688</v>
      </c>
      <c r="LK21" s="333">
        <v>1.2969862923079749</v>
      </c>
      <c r="LL21" s="333">
        <v>1.2513398504039177</v>
      </c>
      <c r="LM21" s="333">
        <v>1.0859182322534069</v>
      </c>
      <c r="LN21" s="333">
        <v>1.1226111565955563</v>
      </c>
      <c r="LO21" s="333">
        <v>1.191214346984415</v>
      </c>
      <c r="LP21" s="333">
        <v>1.3009521711519128</v>
      </c>
      <c r="LQ21" s="333">
        <v>1.1707830574445761</v>
      </c>
      <c r="LR21" s="333">
        <v>1.2943220074326345</v>
      </c>
      <c r="LS21" s="333">
        <v>1.3269435094087547</v>
      </c>
      <c r="LT21" s="333">
        <v>1.0753939742049508</v>
      </c>
      <c r="LU21" s="333">
        <v>1.1721243406823147</v>
      </c>
      <c r="LV21" s="333">
        <v>1.3445328807501864</v>
      </c>
      <c r="LW21" s="333">
        <v>1.2792947342604737</v>
      </c>
      <c r="LX21" s="333">
        <v>1.3721764667912228</v>
      </c>
      <c r="LY21" s="333">
        <v>1.2092040624256879</v>
      </c>
      <c r="LZ21" s="333">
        <v>1.307878616515417</v>
      </c>
      <c r="MA21" s="333">
        <v>1.2279221484390108</v>
      </c>
      <c r="MB21" s="333">
        <v>1.2388974143732696</v>
      </c>
      <c r="MC21" s="333">
        <v>1.2498111959715781</v>
      </c>
      <c r="MD21" s="333">
        <v>1.2089027201743461</v>
      </c>
      <c r="ME21" s="333">
        <v>1.1560141810327953</v>
      </c>
      <c r="MF21" s="333">
        <v>1.1813230115385751</v>
      </c>
      <c r="MG21" s="333">
        <v>1.1979298599188437</v>
      </c>
      <c r="MH21" s="333">
        <v>1.1362737060434511</v>
      </c>
      <c r="MI21" s="333">
        <v>1.2160850145529376</v>
      </c>
      <c r="MJ21" s="333">
        <v>1.236942249927701</v>
      </c>
      <c r="MK21" s="333">
        <v>1.2002427618718809</v>
      </c>
      <c r="ML21" s="333">
        <v>1.2300599402482841</v>
      </c>
      <c r="MM21" s="333">
        <v>1.3028230083784076</v>
      </c>
      <c r="MN21" s="333">
        <v>1.3835556752679237</v>
      </c>
      <c r="MO21" s="333">
        <v>1.3590046684384416</v>
      </c>
      <c r="MP21" s="333">
        <v>1.2457876387694111</v>
      </c>
      <c r="MQ21" s="333">
        <v>1.3760362562381503</v>
      </c>
      <c r="MR21" s="333">
        <v>1.3298479022063061</v>
      </c>
      <c r="MS21" s="333">
        <v>1.2332070733977816</v>
      </c>
      <c r="MT21" s="333">
        <v>1.3459021791587431</v>
      </c>
      <c r="MU21" s="333">
        <v>1.4749763383106755</v>
      </c>
      <c r="MV21" s="333">
        <v>1.3457971599740284</v>
      </c>
      <c r="MW21" s="333">
        <v>1.3479548318263872</v>
      </c>
      <c r="MX21" s="333">
        <v>1.2892843105348155</v>
      </c>
      <c r="MY21" s="333">
        <v>1.3228563512403397</v>
      </c>
      <c r="MZ21" s="333">
        <v>1.0799889647089549</v>
      </c>
      <c r="NA21" s="333">
        <v>1.4159566486318464</v>
      </c>
      <c r="NB21" s="333">
        <v>1.3210729327160298</v>
      </c>
      <c r="NC21" s="333">
        <v>1.3860735595872875</v>
      </c>
      <c r="ND21" s="333">
        <v>1.356513239217946</v>
      </c>
      <c r="NE21" s="333">
        <v>1.3675103558980941</v>
      </c>
      <c r="NF21" s="333">
        <v>1.3074129252143771</v>
      </c>
      <c r="NG21" s="333">
        <v>1.257945811474602</v>
      </c>
      <c r="NH21" s="333">
        <v>1.2089449870702127</v>
      </c>
      <c r="NI21" s="333">
        <v>1.4314323678237699</v>
      </c>
      <c r="NJ21" s="333">
        <v>1.3747113622886684</v>
      </c>
    </row>
    <row r="22" spans="4:374" x14ac:dyDescent="0.25">
      <c r="I22" s="327">
        <v>0.79166666666666696</v>
      </c>
      <c r="J22" s="333">
        <v>1.7269688970137456</v>
      </c>
      <c r="K22" s="333">
        <v>1.6405451554174784</v>
      </c>
      <c r="L22" s="333">
        <v>1.4480183401732616</v>
      </c>
      <c r="M22" s="333">
        <v>1.6556039952422466</v>
      </c>
      <c r="N22" s="333">
        <v>1.610257001323417</v>
      </c>
      <c r="O22" s="333">
        <v>1.6230393054115364</v>
      </c>
      <c r="P22" s="333">
        <v>1.5110321387482153</v>
      </c>
      <c r="Q22" s="333">
        <v>1.3855863321069042</v>
      </c>
      <c r="R22" s="333">
        <v>1.2139244484323108</v>
      </c>
      <c r="S22" s="333">
        <v>1.2508053855789074</v>
      </c>
      <c r="T22" s="333">
        <v>1.1174288904570551</v>
      </c>
      <c r="U22" s="333">
        <v>1.0881951115664712</v>
      </c>
      <c r="V22" s="333">
        <v>1.2832208789635757</v>
      </c>
      <c r="W22" s="333">
        <v>1.383981018794405</v>
      </c>
      <c r="X22" s="333">
        <v>1.3600047298599514</v>
      </c>
      <c r="Y22" s="333">
        <v>1.2335833157678922</v>
      </c>
      <c r="Z22" s="333">
        <v>1.2999568770261127</v>
      </c>
      <c r="AA22" s="333">
        <v>1.2342794128229357</v>
      </c>
      <c r="AB22" s="333">
        <v>1.1215745372687989</v>
      </c>
      <c r="AC22" s="333">
        <v>1.0839179686947249</v>
      </c>
      <c r="AD22" s="333">
        <v>1.1993502069758784</v>
      </c>
      <c r="AE22" s="333">
        <v>1.1953398658623695</v>
      </c>
      <c r="AF22" s="333">
        <v>1.0846227671734203</v>
      </c>
      <c r="AG22" s="333">
        <v>1.1263826805690647</v>
      </c>
      <c r="AH22" s="333">
        <v>1.1837950066160217</v>
      </c>
      <c r="AI22" s="333">
        <v>1.0856591712096986</v>
      </c>
      <c r="AJ22" s="333">
        <v>1.1018056014957787</v>
      </c>
      <c r="AK22" s="333">
        <v>1.1172169732318749</v>
      </c>
      <c r="AL22" s="333">
        <v>1.1934138579920246</v>
      </c>
      <c r="AM22" s="333">
        <v>1.177429007299208</v>
      </c>
      <c r="AN22" s="333">
        <v>1.1186624374643144</v>
      </c>
      <c r="AO22" s="333">
        <v>1.1635734300908196</v>
      </c>
      <c r="AP22" s="333">
        <v>1.2530388090648465</v>
      </c>
      <c r="AQ22" s="333">
        <v>1.2641908626772131</v>
      </c>
      <c r="AR22" s="333">
        <v>1.2235823947636333</v>
      </c>
      <c r="AS22" s="333">
        <v>1.196325134160855</v>
      </c>
      <c r="AT22" s="333">
        <v>1.1448693589981223</v>
      </c>
      <c r="AU22" s="333">
        <v>1.2118051263642049</v>
      </c>
      <c r="AV22" s="333">
        <v>1.1719686398453493</v>
      </c>
      <c r="AW22" s="333">
        <v>1.1131652117529676</v>
      </c>
      <c r="AX22" s="333">
        <v>1.1064646810673591</v>
      </c>
      <c r="AY22" s="333">
        <v>1.0748917491731951</v>
      </c>
      <c r="AZ22" s="333">
        <v>1.1264881212851261</v>
      </c>
      <c r="BA22" s="333">
        <v>1.1755071425978441</v>
      </c>
      <c r="BB22" s="333">
        <v>1.1035892848818183</v>
      </c>
      <c r="BC22" s="333">
        <v>1.077165962529131</v>
      </c>
      <c r="BD22" s="333">
        <v>0.9879725536223658</v>
      </c>
      <c r="BE22" s="333">
        <v>1.026764671855632</v>
      </c>
      <c r="BF22" s="333">
        <v>1.0198072900451658</v>
      </c>
      <c r="BG22" s="333">
        <v>1.0925649588148121</v>
      </c>
      <c r="BH22" s="333">
        <v>0.99694273006839063</v>
      </c>
      <c r="BI22" s="333">
        <v>0.98397023173207321</v>
      </c>
      <c r="BJ22" s="333">
        <v>1.0468217486845572</v>
      </c>
      <c r="BK22" s="333">
        <v>1.043743804415445</v>
      </c>
      <c r="BL22" s="333">
        <v>1.0124938983049854</v>
      </c>
      <c r="BM22" s="333">
        <v>1.0412792505072588</v>
      </c>
      <c r="BN22" s="333">
        <v>1.0598334739957673</v>
      </c>
      <c r="BO22" s="333">
        <v>1.0306660593706374</v>
      </c>
      <c r="BP22" s="333">
        <v>0.96132988740464453</v>
      </c>
      <c r="BQ22" s="333">
        <v>0.94367640077889137</v>
      </c>
      <c r="BR22" s="333">
        <v>1.1327151319663189</v>
      </c>
      <c r="BS22" s="333">
        <v>1.0536728051652344</v>
      </c>
      <c r="BT22" s="333">
        <v>1.0951888762096997</v>
      </c>
      <c r="BU22" s="333">
        <v>1.1530132933530786</v>
      </c>
      <c r="BV22" s="333">
        <v>1.0457209548379047</v>
      </c>
      <c r="BW22" s="333">
        <v>1.2842060961392414</v>
      </c>
      <c r="BX22" s="333">
        <v>1.1424321983380319</v>
      </c>
      <c r="BY22" s="333">
        <v>1.0507740222596242</v>
      </c>
      <c r="BZ22" s="333">
        <v>1.0594760850063418</v>
      </c>
      <c r="CA22" s="333">
        <v>1.0038118517189878</v>
      </c>
      <c r="CB22" s="333">
        <v>1.0739079603574324</v>
      </c>
      <c r="CC22" s="333">
        <v>1.1039653951749395</v>
      </c>
      <c r="CD22" s="333">
        <v>1.0486854121481239</v>
      </c>
      <c r="CE22" s="333">
        <v>0.90275864347563994</v>
      </c>
      <c r="CF22" s="333">
        <v>0.93731771587562063</v>
      </c>
      <c r="CG22" s="333">
        <v>0.83940958482229877</v>
      </c>
      <c r="CH22" s="333">
        <v>0.95914071693893266</v>
      </c>
      <c r="CI22" s="333">
        <v>0.92550924939348944</v>
      </c>
      <c r="CJ22" s="333">
        <v>1.0515974381294586</v>
      </c>
      <c r="CK22" s="333">
        <v>1.2326703597947577</v>
      </c>
      <c r="CL22" s="333">
        <v>0.9573640833474899</v>
      </c>
      <c r="CM22" s="333">
        <v>0.85494746981423131</v>
      </c>
      <c r="CN22" s="333">
        <v>0.91078385558711761</v>
      </c>
      <c r="CO22" s="333">
        <v>1.024765051810413</v>
      </c>
      <c r="CP22" s="333">
        <v>0.90141035486531851</v>
      </c>
      <c r="CQ22" s="333">
        <v>0.94558068913314541</v>
      </c>
      <c r="CR22" s="333">
        <v>0.92924306310131866</v>
      </c>
      <c r="CS22" s="333">
        <v>0.93080646175145187</v>
      </c>
      <c r="CT22" s="333">
        <v>0.91345812593742748</v>
      </c>
      <c r="CU22" s="333">
        <v>0.94155603816801103</v>
      </c>
      <c r="CV22" s="333">
        <v>0.87016657583272428</v>
      </c>
      <c r="CW22" s="333">
        <v>0.90419699309564416</v>
      </c>
      <c r="CX22" s="333">
        <v>1.0134006540374592</v>
      </c>
      <c r="CY22" s="333">
        <v>0.91145032195999953</v>
      </c>
      <c r="CZ22" s="333">
        <v>0.89439980043450384</v>
      </c>
      <c r="DA22" s="333">
        <v>0.84572389883034871</v>
      </c>
      <c r="DB22" s="333">
        <v>0.85779020173111564</v>
      </c>
      <c r="DC22" s="333">
        <v>0.94483309458741493</v>
      </c>
      <c r="DD22" s="333">
        <v>0.94327789949583429</v>
      </c>
      <c r="DE22" s="333">
        <v>0.8779377900695543</v>
      </c>
      <c r="DF22" s="333">
        <v>0.8392609452920553</v>
      </c>
      <c r="DG22" s="333">
        <v>0.87840777929290259</v>
      </c>
      <c r="DH22" s="333">
        <v>0.74786549814548287</v>
      </c>
      <c r="DI22" s="333">
        <v>0.85726379814039411</v>
      </c>
      <c r="DJ22" s="333">
        <v>1.1411189427865271</v>
      </c>
      <c r="DK22" s="333">
        <v>0.83249081187815299</v>
      </c>
      <c r="DL22" s="333">
        <v>0.95998150474440369</v>
      </c>
      <c r="DM22" s="333">
        <v>0.85913879023145057</v>
      </c>
      <c r="DN22" s="333">
        <v>0.98216823061083858</v>
      </c>
      <c r="DO22" s="333">
        <v>0.79201053805032606</v>
      </c>
      <c r="DP22" s="333">
        <v>0.91893927286325428</v>
      </c>
      <c r="DQ22" s="333">
        <v>0.82934577860729686</v>
      </c>
      <c r="DR22" s="333">
        <v>0.81232762598080266</v>
      </c>
      <c r="DS22" s="333">
        <v>0.87158430169075118</v>
      </c>
      <c r="DT22" s="333">
        <v>0.97723634559127359</v>
      </c>
      <c r="DU22" s="333">
        <v>0.81687120760834053</v>
      </c>
      <c r="DV22" s="333">
        <v>0.87012302142574161</v>
      </c>
      <c r="DW22" s="333">
        <v>0.87456400014839586</v>
      </c>
      <c r="DX22" s="333">
        <v>0.86593423793460045</v>
      </c>
      <c r="DY22" s="333">
        <v>0.96791867214788374</v>
      </c>
      <c r="DZ22" s="333">
        <v>0.82625648126275464</v>
      </c>
      <c r="EA22" s="333">
        <v>1.046075777596525</v>
      </c>
      <c r="EB22" s="333">
        <v>1.2041563246113998</v>
      </c>
      <c r="EC22" s="333">
        <v>1.0654031323407163</v>
      </c>
      <c r="ED22" s="333">
        <v>0.84725275342175688</v>
      </c>
      <c r="EE22" s="333">
        <v>0.91708111815887794</v>
      </c>
      <c r="EF22" s="333">
        <v>0.94154982952543786</v>
      </c>
      <c r="EG22" s="333">
        <v>0.86913995997367999</v>
      </c>
      <c r="EH22" s="333">
        <v>0.9437344278124411</v>
      </c>
      <c r="EI22" s="333">
        <v>0.88022278118972663</v>
      </c>
      <c r="EJ22" s="333">
        <v>0.91507142818007159</v>
      </c>
      <c r="EK22" s="333">
        <v>0.9626756421580811</v>
      </c>
      <c r="EL22" s="333">
        <v>0.89047621391553833</v>
      </c>
      <c r="EM22" s="333">
        <v>1.006777571156654</v>
      </c>
      <c r="EN22" s="333">
        <v>1.2319939787353547</v>
      </c>
      <c r="EO22" s="333">
        <v>0.97987223981174842</v>
      </c>
      <c r="EP22" s="333">
        <v>0.92930242403934715</v>
      </c>
      <c r="EQ22" s="333">
        <v>0.92268751517591174</v>
      </c>
      <c r="ER22" s="333">
        <v>1.0072866773699745</v>
      </c>
      <c r="ES22" s="333">
        <v>1.2383424689169236</v>
      </c>
      <c r="ET22" s="333">
        <v>1.1502944091454737</v>
      </c>
      <c r="EU22" s="333">
        <v>0.93010922600116008</v>
      </c>
      <c r="EV22" s="333">
        <v>1.280978232941127</v>
      </c>
      <c r="EW22" s="333">
        <v>1.3564176939036341</v>
      </c>
      <c r="EX22" s="333">
        <v>1.4048066097384577</v>
      </c>
      <c r="EY22" s="333">
        <v>1.8878593090518025</v>
      </c>
      <c r="EZ22" s="333">
        <v>1.0800311613427565</v>
      </c>
      <c r="FA22" s="333">
        <v>1.0375443907741313</v>
      </c>
      <c r="FB22" s="333">
        <v>1.6605275106998412</v>
      </c>
      <c r="FC22" s="333">
        <v>1.3355940242307955</v>
      </c>
      <c r="FD22" s="333">
        <v>1.1598795146511722</v>
      </c>
      <c r="FE22" s="333">
        <v>1.450113563352236</v>
      </c>
      <c r="FF22" s="333">
        <v>1.9876183407238617</v>
      </c>
      <c r="FG22" s="333">
        <v>1.1060503957370997</v>
      </c>
      <c r="FH22" s="333">
        <v>1.0452359179812045</v>
      </c>
      <c r="FI22" s="333">
        <v>1.1056930152330569</v>
      </c>
      <c r="FJ22" s="333">
        <v>1.0569177309894175</v>
      </c>
      <c r="FK22" s="333">
        <v>1.1447900862170697</v>
      </c>
      <c r="FL22" s="333">
        <v>1.3406572452852636</v>
      </c>
      <c r="FM22" s="333">
        <v>1.5826085026612684</v>
      </c>
      <c r="FN22" s="333">
        <v>1.1378173492985393</v>
      </c>
      <c r="FO22" s="333">
        <v>1.2147332394362045</v>
      </c>
      <c r="FP22" s="333">
        <v>1.1950271894351951</v>
      </c>
      <c r="FQ22" s="333">
        <v>1.25513554918027</v>
      </c>
      <c r="FR22" s="333">
        <v>1.7299642627154956</v>
      </c>
      <c r="FS22" s="333">
        <v>1.4129146969617392</v>
      </c>
      <c r="FT22" s="333">
        <v>1.7505033954453681</v>
      </c>
      <c r="FU22" s="333">
        <v>2.0215112905547969</v>
      </c>
      <c r="FV22" s="333">
        <v>2.0725653119681264</v>
      </c>
      <c r="FW22" s="333">
        <v>2.2053436320320161</v>
      </c>
      <c r="FX22" s="333">
        <v>1.8677911648570167</v>
      </c>
      <c r="FY22" s="333">
        <v>2.1001163118531903</v>
      </c>
      <c r="FZ22" s="333">
        <v>1.419028057425809</v>
      </c>
      <c r="GA22" s="333">
        <v>1.1267739842550881</v>
      </c>
      <c r="GB22" s="333">
        <v>1.7519923341067527</v>
      </c>
      <c r="GC22" s="333">
        <v>1.8086096817009412</v>
      </c>
      <c r="GD22" s="333">
        <v>1.5751167382328912</v>
      </c>
      <c r="GE22" s="333">
        <v>1.2927763291977021</v>
      </c>
      <c r="GF22" s="333">
        <v>1.8233723405367355</v>
      </c>
      <c r="GG22" s="333">
        <v>2.5709519542437369</v>
      </c>
      <c r="GH22" s="333">
        <v>2.7840037117053305</v>
      </c>
      <c r="GI22" s="333">
        <v>3.1012270165153084</v>
      </c>
      <c r="GJ22" s="333">
        <v>2.9563018418152467</v>
      </c>
      <c r="GK22" s="333">
        <v>2.619909814464727</v>
      </c>
      <c r="GL22" s="333">
        <v>2.4500602118109875</v>
      </c>
      <c r="GM22" s="333">
        <v>2.8858058882575883</v>
      </c>
      <c r="GN22" s="333">
        <v>2.0021975657552598</v>
      </c>
      <c r="GO22" s="333">
        <v>1.7099604761694631</v>
      </c>
      <c r="GP22" s="333">
        <v>1.8041598029394899</v>
      </c>
      <c r="GQ22" s="333">
        <v>2.1324436165417819</v>
      </c>
      <c r="GR22" s="333">
        <v>2.5386638014803169</v>
      </c>
      <c r="GS22" s="333">
        <v>2.2462998362334665</v>
      </c>
      <c r="GT22" s="333">
        <v>2.1145733424375228</v>
      </c>
      <c r="GU22" s="333">
        <v>2.0812071342302252</v>
      </c>
      <c r="GV22" s="333">
        <v>2.4188528467575079</v>
      </c>
      <c r="GW22" s="333">
        <v>2.3009005138234389</v>
      </c>
      <c r="GX22" s="333">
        <v>2.8525546093806868</v>
      </c>
      <c r="GY22" s="333">
        <v>2.137272210840798</v>
      </c>
      <c r="GZ22" s="333">
        <v>2.1984646591678016</v>
      </c>
      <c r="HA22" s="333">
        <v>2.0587253742965399</v>
      </c>
      <c r="HB22" s="333">
        <v>2.2039187737144541</v>
      </c>
      <c r="HC22" s="333">
        <v>1.5163972241482402</v>
      </c>
      <c r="HD22" s="333">
        <v>2.1537979667359597</v>
      </c>
      <c r="HE22" s="333">
        <v>2.4344972322436162</v>
      </c>
      <c r="HF22" s="333">
        <v>2.4098965299304198</v>
      </c>
      <c r="HG22" s="333">
        <v>1.9682123145139736</v>
      </c>
      <c r="HH22" s="333">
        <v>2.4498202458580445</v>
      </c>
      <c r="HI22" s="333">
        <v>2.4415565001956536</v>
      </c>
      <c r="HJ22" s="333">
        <v>2.5560268674690581</v>
      </c>
      <c r="HK22" s="333">
        <v>2.3036257755489982</v>
      </c>
      <c r="HL22" s="333">
        <v>1.8037438720677108</v>
      </c>
      <c r="HM22" s="333">
        <v>2.2580407426857647</v>
      </c>
      <c r="HN22" s="333">
        <v>2.5665070086939465</v>
      </c>
      <c r="HO22" s="333">
        <v>2.7209144940617125</v>
      </c>
      <c r="HP22" s="333">
        <v>2.3356398674222008</v>
      </c>
      <c r="HQ22" s="333">
        <v>2.4744476306148604</v>
      </c>
      <c r="HR22" s="333">
        <v>2.7068445017958065</v>
      </c>
      <c r="HS22" s="333">
        <v>2.9288437369703626</v>
      </c>
      <c r="HT22" s="333">
        <v>2.6665761361517148</v>
      </c>
      <c r="HU22" s="333">
        <v>2.8212947906306831</v>
      </c>
      <c r="HV22" s="333">
        <v>2.8035342391652076</v>
      </c>
      <c r="HW22" s="333">
        <v>2.5881012979556077</v>
      </c>
      <c r="HX22" s="333">
        <v>1.8467946655889389</v>
      </c>
      <c r="HY22" s="333">
        <v>2.3352416975766617</v>
      </c>
      <c r="HZ22" s="333">
        <v>1.8506105396082593</v>
      </c>
      <c r="IA22" s="333">
        <v>2.0151635945766286</v>
      </c>
      <c r="IB22" s="333">
        <v>2.6789921604208407</v>
      </c>
      <c r="IC22" s="333">
        <v>2.7119842008383475</v>
      </c>
      <c r="ID22" s="333">
        <v>2.5302564842511832</v>
      </c>
      <c r="IE22" s="333">
        <v>2.3222703089712549</v>
      </c>
      <c r="IF22" s="333">
        <v>1.6862146349966531</v>
      </c>
      <c r="IG22" s="333">
        <v>1.5796864856141706</v>
      </c>
      <c r="IH22" s="333">
        <v>1.7996510667128249</v>
      </c>
      <c r="II22" s="333">
        <v>2.1342871366425782</v>
      </c>
      <c r="IJ22" s="333">
        <v>1.7283449305928162</v>
      </c>
      <c r="IK22" s="333">
        <v>1.9003736372557274</v>
      </c>
      <c r="IL22" s="333">
        <v>1.8793926934833587</v>
      </c>
      <c r="IM22" s="333">
        <v>2.0970390201582751</v>
      </c>
      <c r="IN22" s="333">
        <v>2.6694400999702466</v>
      </c>
      <c r="IO22" s="333">
        <v>2.9741568353983792</v>
      </c>
      <c r="IP22" s="333">
        <v>3.050189858605294</v>
      </c>
      <c r="IQ22" s="333">
        <v>2.7579267386797079</v>
      </c>
      <c r="IR22" s="333">
        <v>1.6590097533577701</v>
      </c>
      <c r="IS22" s="333">
        <v>1.6803997922004321</v>
      </c>
      <c r="IT22" s="333">
        <v>2.1155270460963829</v>
      </c>
      <c r="IU22" s="333">
        <v>2.780364701810671</v>
      </c>
      <c r="IV22" s="333">
        <v>2.9792778979728509</v>
      </c>
      <c r="IW22" s="333">
        <v>2.6016145134461777</v>
      </c>
      <c r="IX22" s="333">
        <v>2.6646247467595807</v>
      </c>
      <c r="IY22" s="333">
        <v>1.5606377937280362</v>
      </c>
      <c r="IZ22" s="333">
        <v>1.4062341278538284</v>
      </c>
      <c r="JA22" s="333">
        <v>1.2474064766513329</v>
      </c>
      <c r="JB22" s="333">
        <v>1.3053638969341164</v>
      </c>
      <c r="JC22" s="333">
        <v>1.6407999999590812</v>
      </c>
      <c r="JD22" s="333">
        <v>1.7342274853518005</v>
      </c>
      <c r="JE22" s="333">
        <v>1.5049805873356827</v>
      </c>
      <c r="JF22" s="333">
        <v>1.6419200731184345</v>
      </c>
      <c r="JG22" s="333">
        <v>1.6437524634785681</v>
      </c>
      <c r="JH22" s="333">
        <v>1.8540473943968625</v>
      </c>
      <c r="JI22" s="333">
        <v>1.6704777402313378</v>
      </c>
      <c r="JJ22" s="333">
        <v>1.6666075701714054</v>
      </c>
      <c r="JK22" s="333">
        <v>1.6744276687118953</v>
      </c>
      <c r="JL22" s="333">
        <v>1.3466007355320591</v>
      </c>
      <c r="JM22" s="333">
        <v>1.2728887186662852</v>
      </c>
      <c r="JN22" s="333">
        <v>1.2942277906427671</v>
      </c>
      <c r="JO22" s="333">
        <v>1.3018316929395271</v>
      </c>
      <c r="JP22" s="333">
        <v>1.1183451436878649</v>
      </c>
      <c r="JQ22" s="333">
        <v>1.2494219644361566</v>
      </c>
      <c r="JR22" s="333">
        <v>1.6956893940229703</v>
      </c>
      <c r="JS22" s="333">
        <v>1.3264913958154847</v>
      </c>
      <c r="JT22" s="333">
        <v>1.0235554236528674</v>
      </c>
      <c r="JU22" s="333">
        <v>1.2116746844604771</v>
      </c>
      <c r="JV22" s="333">
        <v>1.1534326924604585</v>
      </c>
      <c r="JW22" s="333">
        <v>1.3378537219544981</v>
      </c>
      <c r="JX22" s="333">
        <v>1.481620915108482</v>
      </c>
      <c r="JY22" s="333">
        <v>1.4263277409759296</v>
      </c>
      <c r="JZ22" s="333">
        <v>1.3378680165733765</v>
      </c>
      <c r="KA22" s="333">
        <v>1.1557510172285892</v>
      </c>
      <c r="KB22" s="333">
        <v>1.1396530167247014</v>
      </c>
      <c r="KC22" s="333">
        <v>1.4716996832111817</v>
      </c>
      <c r="KD22" s="333">
        <v>1.1801709311897826</v>
      </c>
      <c r="KE22" s="333">
        <v>1.2667286737525474</v>
      </c>
      <c r="KF22" s="333">
        <v>1.4904910000322891</v>
      </c>
      <c r="KG22" s="333">
        <v>1.396042669145839</v>
      </c>
      <c r="KH22" s="333">
        <v>0.9753400928210314</v>
      </c>
      <c r="KI22" s="333">
        <v>0.99246168416552194</v>
      </c>
      <c r="KJ22" s="333">
        <v>1.1204929417852627</v>
      </c>
      <c r="KK22" s="333">
        <v>1.0761935556954034</v>
      </c>
      <c r="KL22" s="333">
        <v>1.0279471539095291</v>
      </c>
      <c r="KM22" s="333">
        <v>1.0330960168374215</v>
      </c>
      <c r="KN22" s="333">
        <v>1.0768397555003539</v>
      </c>
      <c r="KO22" s="333">
        <v>0.9570033398809229</v>
      </c>
      <c r="KP22" s="333">
        <v>0.95820739529180843</v>
      </c>
      <c r="KQ22" s="333">
        <v>1.1030088433481631</v>
      </c>
      <c r="KR22" s="333">
        <v>1.1093378668089953</v>
      </c>
      <c r="KS22" s="333">
        <v>0.93723522203308596</v>
      </c>
      <c r="KT22" s="333">
        <v>1.0184601915564049</v>
      </c>
      <c r="KU22" s="333">
        <v>1.0035213682646518</v>
      </c>
      <c r="KV22" s="333">
        <v>1.0467486622107538</v>
      </c>
      <c r="KW22" s="333">
        <v>1.0548754693507201</v>
      </c>
      <c r="KX22" s="333">
        <v>1.0596868415698601</v>
      </c>
      <c r="KY22" s="333">
        <v>0.99180841858889068</v>
      </c>
      <c r="KZ22" s="333">
        <v>0.99297502085422429</v>
      </c>
      <c r="LA22" s="333">
        <v>0.97485519644746987</v>
      </c>
      <c r="LB22" s="333">
        <v>1.1424775516843937</v>
      </c>
      <c r="LC22" s="333">
        <v>1.0265893533189001</v>
      </c>
      <c r="LD22" s="333">
        <v>1.1432029933139181</v>
      </c>
      <c r="LE22" s="333">
        <v>1.209846188856736</v>
      </c>
      <c r="LF22" s="333">
        <v>1.1613551064331338</v>
      </c>
      <c r="LG22" s="333">
        <v>1.1278854337132311</v>
      </c>
      <c r="LH22" s="333">
        <v>1.1287417533645483</v>
      </c>
      <c r="LI22" s="333">
        <v>1.1778885169447122</v>
      </c>
      <c r="LJ22" s="333">
        <v>1.0752209781421951</v>
      </c>
      <c r="LK22" s="333">
        <v>1.2371565949024801</v>
      </c>
      <c r="LL22" s="333">
        <v>1.2934157841190372</v>
      </c>
      <c r="LM22" s="333">
        <v>1.1544273757844197</v>
      </c>
      <c r="LN22" s="333">
        <v>1.1420482835074548</v>
      </c>
      <c r="LO22" s="333">
        <v>1.283153608679209</v>
      </c>
      <c r="LP22" s="333">
        <v>1.3184387982958972</v>
      </c>
      <c r="LQ22" s="333">
        <v>1.1206661398595643</v>
      </c>
      <c r="LR22" s="333">
        <v>1.2153924557360216</v>
      </c>
      <c r="LS22" s="333">
        <v>1.3196837297162087</v>
      </c>
      <c r="LT22" s="333">
        <v>1.1021697124909706</v>
      </c>
      <c r="LU22" s="333">
        <v>1.2153172975066062</v>
      </c>
      <c r="LV22" s="333">
        <v>1.3771641569140549</v>
      </c>
      <c r="LW22" s="333">
        <v>1.2645931386970459</v>
      </c>
      <c r="LX22" s="333">
        <v>1.3784215153866697</v>
      </c>
      <c r="LY22" s="333">
        <v>1.1770514298575021</v>
      </c>
      <c r="LZ22" s="333">
        <v>1.2865125903814962</v>
      </c>
      <c r="MA22" s="333">
        <v>1.2628095863549651</v>
      </c>
      <c r="MB22" s="333">
        <v>1.1849879699412658</v>
      </c>
      <c r="MC22" s="333">
        <v>1.3057511706526324</v>
      </c>
      <c r="MD22" s="333">
        <v>1.276719391914392</v>
      </c>
      <c r="ME22" s="333">
        <v>1.2041990343793851</v>
      </c>
      <c r="MF22" s="333">
        <v>1.1931343344704497</v>
      </c>
      <c r="MG22" s="333">
        <v>1.262713174135544</v>
      </c>
      <c r="MH22" s="333">
        <v>1.1961219623387671</v>
      </c>
      <c r="MI22" s="333">
        <v>1.2606785392815152</v>
      </c>
      <c r="MJ22" s="333">
        <v>1.2717563480388376</v>
      </c>
      <c r="MK22" s="333">
        <v>1.360216890206686</v>
      </c>
      <c r="ML22" s="333">
        <v>1.2398870766475723</v>
      </c>
      <c r="MM22" s="333">
        <v>1.3108288368485728</v>
      </c>
      <c r="MN22" s="333">
        <v>1.3805041599342618</v>
      </c>
      <c r="MO22" s="333">
        <v>1.3828157694535197</v>
      </c>
      <c r="MP22" s="333">
        <v>1.3638703083998931</v>
      </c>
      <c r="MQ22" s="333">
        <v>1.3269833483771627</v>
      </c>
      <c r="MR22" s="333">
        <v>1.3070885037827755</v>
      </c>
      <c r="MS22" s="333">
        <v>1.2490742544604256</v>
      </c>
      <c r="MT22" s="333">
        <v>1.3340812250632896</v>
      </c>
      <c r="MU22" s="333">
        <v>1.485280305387058</v>
      </c>
      <c r="MV22" s="333">
        <v>1.3261615793122663</v>
      </c>
      <c r="MW22" s="333">
        <v>1.4455494337282131</v>
      </c>
      <c r="MX22" s="333">
        <v>1.4100080935108124</v>
      </c>
      <c r="MY22" s="333">
        <v>1.380382698649453</v>
      </c>
      <c r="MZ22" s="333">
        <v>1.2514594401955337</v>
      </c>
      <c r="NA22" s="333">
        <v>1.3794266111276581</v>
      </c>
      <c r="NB22" s="333">
        <v>1.3623376299405623</v>
      </c>
      <c r="NC22" s="333">
        <v>1.2922804335392173</v>
      </c>
      <c r="ND22" s="333">
        <v>1.2639508200814422</v>
      </c>
      <c r="NE22" s="333">
        <v>1.4136707870744649</v>
      </c>
      <c r="NF22" s="333">
        <v>1.3681447961363564</v>
      </c>
      <c r="NG22" s="333">
        <v>1.2364497014647735</v>
      </c>
      <c r="NH22" s="333">
        <v>1.29213955542902</v>
      </c>
      <c r="NI22" s="333">
        <v>1.3618150202341077</v>
      </c>
      <c r="NJ22" s="333">
        <v>1.3888265102994919</v>
      </c>
    </row>
    <row r="23" spans="4:374" x14ac:dyDescent="0.25">
      <c r="I23" s="327">
        <v>0.83333333333333304</v>
      </c>
      <c r="J23" s="333">
        <v>1.6232176677834871</v>
      </c>
      <c r="K23" s="333">
        <v>1.5223337198577034</v>
      </c>
      <c r="L23" s="333">
        <v>1.3849906514102945</v>
      </c>
      <c r="M23" s="333">
        <v>1.5525234140813498</v>
      </c>
      <c r="N23" s="333">
        <v>1.524387138257453</v>
      </c>
      <c r="O23" s="333">
        <v>1.6208139471278358</v>
      </c>
      <c r="P23" s="333">
        <v>1.5813624805100304</v>
      </c>
      <c r="Q23" s="333">
        <v>1.2700573203076513</v>
      </c>
      <c r="R23" s="333">
        <v>1.2250871993304353</v>
      </c>
      <c r="S23" s="333">
        <v>1.217907480504093</v>
      </c>
      <c r="T23" s="333">
        <v>1.1124688164809255</v>
      </c>
      <c r="U23" s="333">
        <v>1.1203095665385421</v>
      </c>
      <c r="V23" s="333">
        <v>1.2270380761885833</v>
      </c>
      <c r="W23" s="333">
        <v>1.2995529402879948</v>
      </c>
      <c r="X23" s="333">
        <v>1.3191086007927091</v>
      </c>
      <c r="Y23" s="333">
        <v>1.2538355360545024</v>
      </c>
      <c r="Z23" s="333">
        <v>1.2217728789900704</v>
      </c>
      <c r="AA23" s="333">
        <v>1.2686593504613701</v>
      </c>
      <c r="AB23" s="333">
        <v>1.0885283189866166</v>
      </c>
      <c r="AC23" s="333">
        <v>1.0953063190825085</v>
      </c>
      <c r="AD23" s="333">
        <v>1.1442033583809237</v>
      </c>
      <c r="AE23" s="333">
        <v>1.1420460799289507</v>
      </c>
      <c r="AF23" s="333">
        <v>1.0562152920944927</v>
      </c>
      <c r="AG23" s="333">
        <v>1.1443455856333755</v>
      </c>
      <c r="AH23" s="333">
        <v>1.1420251606027609</v>
      </c>
      <c r="AI23" s="333">
        <v>1.163956266239117</v>
      </c>
      <c r="AJ23" s="333">
        <v>1.0237572250210898</v>
      </c>
      <c r="AK23" s="333">
        <v>1.0990368521778833</v>
      </c>
      <c r="AL23" s="333">
        <v>1.1616829798608062</v>
      </c>
      <c r="AM23" s="333">
        <v>1.1951135040083956</v>
      </c>
      <c r="AN23" s="333">
        <v>1.2051240793361657</v>
      </c>
      <c r="AO23" s="333">
        <v>1.1241773272421578</v>
      </c>
      <c r="AP23" s="333">
        <v>1.2237939500704464</v>
      </c>
      <c r="AQ23" s="333">
        <v>1.20554696207511</v>
      </c>
      <c r="AR23" s="333">
        <v>1.111860138543</v>
      </c>
      <c r="AS23" s="333">
        <v>1.2008927031645231</v>
      </c>
      <c r="AT23" s="333">
        <v>1.1494429063607703</v>
      </c>
      <c r="AU23" s="333">
        <v>1.1176930554675226</v>
      </c>
      <c r="AV23" s="333">
        <v>1.0759556424946821</v>
      </c>
      <c r="AW23" s="333">
        <v>1.1118459014048023</v>
      </c>
      <c r="AX23" s="333">
        <v>1.0515137319064163</v>
      </c>
      <c r="AY23" s="333">
        <v>1.0887878165027101</v>
      </c>
      <c r="AZ23" s="333">
        <v>1.0998780850738505</v>
      </c>
      <c r="BA23" s="333">
        <v>1.1750805921940239</v>
      </c>
      <c r="BB23" s="333">
        <v>1.0146910425193008</v>
      </c>
      <c r="BC23" s="333">
        <v>1.0806124804382464</v>
      </c>
      <c r="BD23" s="333">
        <v>1.003932558246251</v>
      </c>
      <c r="BE23" s="333">
        <v>1.0033977062110533</v>
      </c>
      <c r="BF23" s="333">
        <v>1.1081309862819211</v>
      </c>
      <c r="BG23" s="333">
        <v>1.0032695840503743</v>
      </c>
      <c r="BH23" s="333">
        <v>0.96052367855069354</v>
      </c>
      <c r="BI23" s="333">
        <v>0.90888907196134028</v>
      </c>
      <c r="BJ23" s="333">
        <v>1.0421656677698163</v>
      </c>
      <c r="BK23" s="333">
        <v>1.0068474547877977</v>
      </c>
      <c r="BL23" s="333">
        <v>0.99895044587596493</v>
      </c>
      <c r="BM23" s="333">
        <v>1.020563615643318</v>
      </c>
      <c r="BN23" s="333">
        <v>1.1021391898679163</v>
      </c>
      <c r="BO23" s="333">
        <v>1.005509208934122</v>
      </c>
      <c r="BP23" s="333">
        <v>0.99562041464155882</v>
      </c>
      <c r="BQ23" s="333">
        <v>0.94353345596368221</v>
      </c>
      <c r="BR23" s="333">
        <v>1.1179144443900046</v>
      </c>
      <c r="BS23" s="333">
        <v>0.95144379058590101</v>
      </c>
      <c r="BT23" s="333">
        <v>1.1970617542753899</v>
      </c>
      <c r="BU23" s="333">
        <v>1.1226736135080957</v>
      </c>
      <c r="BV23" s="333">
        <v>1.0441383379437392</v>
      </c>
      <c r="BW23" s="333">
        <v>1.2372943647766883</v>
      </c>
      <c r="BX23" s="333">
        <v>1.0542998811898694</v>
      </c>
      <c r="BY23" s="333">
        <v>1.0475221187036781</v>
      </c>
      <c r="BZ23" s="333">
        <v>1.0492331723811854</v>
      </c>
      <c r="CA23" s="333">
        <v>1.1040216405834031</v>
      </c>
      <c r="CB23" s="333">
        <v>1.0470372774468131</v>
      </c>
      <c r="CC23" s="333">
        <v>1.2034023352855525</v>
      </c>
      <c r="CD23" s="333">
        <v>1.0664101820198855</v>
      </c>
      <c r="CE23" s="333">
        <v>1.0056122810382566</v>
      </c>
      <c r="CF23" s="333">
        <v>1.0451059432980505</v>
      </c>
      <c r="CG23" s="333">
        <v>0.91833067218722886</v>
      </c>
      <c r="CH23" s="333">
        <v>1.0720464831565668</v>
      </c>
      <c r="CI23" s="333">
        <v>1.0104424496305573</v>
      </c>
      <c r="CJ23" s="333">
        <v>1.0270647097046155</v>
      </c>
      <c r="CK23" s="333">
        <v>1.2205495590743767</v>
      </c>
      <c r="CL23" s="333">
        <v>1.0233960184260937</v>
      </c>
      <c r="CM23" s="333">
        <v>0.9644431019776335</v>
      </c>
      <c r="CN23" s="333">
        <v>0.99185958619563963</v>
      </c>
      <c r="CO23" s="333">
        <v>1.1677942565517201</v>
      </c>
      <c r="CP23" s="333">
        <v>0.98187636427489611</v>
      </c>
      <c r="CQ23" s="333">
        <v>1.0267387891721882</v>
      </c>
      <c r="CR23" s="333">
        <v>1.038616820508264</v>
      </c>
      <c r="CS23" s="333">
        <v>1.0036885104556814</v>
      </c>
      <c r="CT23" s="333">
        <v>0.87447606939759226</v>
      </c>
      <c r="CU23" s="333">
        <v>0.96294985195977245</v>
      </c>
      <c r="CV23" s="333">
        <v>0.89496220995179132</v>
      </c>
      <c r="CW23" s="333">
        <v>0.95493203841029117</v>
      </c>
      <c r="CX23" s="333">
        <v>1.009230644437656</v>
      </c>
      <c r="CY23" s="333">
        <v>0.91777551570308424</v>
      </c>
      <c r="CZ23" s="333">
        <v>1.0160889560385933</v>
      </c>
      <c r="DA23" s="333">
        <v>0.95307737743185639</v>
      </c>
      <c r="DB23" s="333">
        <v>0.89723097098081706</v>
      </c>
      <c r="DC23" s="333">
        <v>1.0248043943745118</v>
      </c>
      <c r="DD23" s="333">
        <v>1.0150918702343883</v>
      </c>
      <c r="DE23" s="333">
        <v>0.87673670524911951</v>
      </c>
      <c r="DF23" s="333">
        <v>0.90390121422235126</v>
      </c>
      <c r="DG23" s="333">
        <v>0.9307531164752455</v>
      </c>
      <c r="DH23" s="333">
        <v>0.78689699244908728</v>
      </c>
      <c r="DI23" s="333">
        <v>0.8976133035066074</v>
      </c>
      <c r="DJ23" s="333">
        <v>1.1158469820721755</v>
      </c>
      <c r="DK23" s="333">
        <v>0.87731949952045973</v>
      </c>
      <c r="DL23" s="333">
        <v>0.98486453521584261</v>
      </c>
      <c r="DM23" s="333">
        <v>0.90690710342599723</v>
      </c>
      <c r="DN23" s="333">
        <v>0.97040845273354137</v>
      </c>
      <c r="DO23" s="333">
        <v>0.84645209249726061</v>
      </c>
      <c r="DP23" s="333">
        <v>0.866655436252877</v>
      </c>
      <c r="DQ23" s="333">
        <v>0.94689473787841316</v>
      </c>
      <c r="DR23" s="333">
        <v>0.86997751593029304</v>
      </c>
      <c r="DS23" s="333">
        <v>0.90827689031654513</v>
      </c>
      <c r="DT23" s="333">
        <v>0.99825976394698079</v>
      </c>
      <c r="DU23" s="333">
        <v>0.85573183084290372</v>
      </c>
      <c r="DV23" s="333">
        <v>0.8592045358904784</v>
      </c>
      <c r="DW23" s="333">
        <v>0.83698270730723623</v>
      </c>
      <c r="DX23" s="333">
        <v>0.87693439379753568</v>
      </c>
      <c r="DY23" s="333">
        <v>0.94066432549959667</v>
      </c>
      <c r="DZ23" s="333">
        <v>0.9128007707824195</v>
      </c>
      <c r="EA23" s="333">
        <v>1.0913839819114108</v>
      </c>
      <c r="EB23" s="333">
        <v>1.2150783989788954</v>
      </c>
      <c r="EC23" s="333">
        <v>1.0711930678843196</v>
      </c>
      <c r="ED23" s="333">
        <v>0.94412046277948403</v>
      </c>
      <c r="EE23" s="333">
        <v>0.87077215254512386</v>
      </c>
      <c r="EF23" s="333">
        <v>0.98224667233942387</v>
      </c>
      <c r="EG23" s="333">
        <v>0.96591627859145901</v>
      </c>
      <c r="EH23" s="333">
        <v>0.94250108862168547</v>
      </c>
      <c r="EI23" s="333">
        <v>0.9101508070886376</v>
      </c>
      <c r="EJ23" s="333">
        <v>0.96106093491193778</v>
      </c>
      <c r="EK23" s="333">
        <v>0.98717328375153779</v>
      </c>
      <c r="EL23" s="333">
        <v>0.95344313659324231</v>
      </c>
      <c r="EM23" s="333">
        <v>1.0092490215465331</v>
      </c>
      <c r="EN23" s="333">
        <v>1.249589204990087</v>
      </c>
      <c r="EO23" s="333">
        <v>0.95478497771250659</v>
      </c>
      <c r="EP23" s="333">
        <v>0.93983180015393675</v>
      </c>
      <c r="EQ23" s="333">
        <v>0.95533041100389271</v>
      </c>
      <c r="ER23" s="333">
        <v>0.93640835741769191</v>
      </c>
      <c r="ES23" s="333">
        <v>1.2519225591589225</v>
      </c>
      <c r="ET23" s="333">
        <v>1.1225726581959641</v>
      </c>
      <c r="EU23" s="333">
        <v>1.0075435353463056</v>
      </c>
      <c r="EV23" s="333">
        <v>1.2264362593055225</v>
      </c>
      <c r="EW23" s="333">
        <v>1.2902054210961316</v>
      </c>
      <c r="EX23" s="333">
        <v>1.4106646830933409</v>
      </c>
      <c r="EY23" s="333">
        <v>1.8096903723880671</v>
      </c>
      <c r="EZ23" s="333">
        <v>1.0987229264034115</v>
      </c>
      <c r="FA23" s="333">
        <v>1.0787540124938497</v>
      </c>
      <c r="FB23" s="333">
        <v>1.4899725191459825</v>
      </c>
      <c r="FC23" s="333">
        <v>1.2606869076858636</v>
      </c>
      <c r="FD23" s="333">
        <v>1.1320192105542726</v>
      </c>
      <c r="FE23" s="333">
        <v>1.4083562979746549</v>
      </c>
      <c r="FF23" s="333">
        <v>1.9534469870226756</v>
      </c>
      <c r="FG23" s="333">
        <v>1.077057013475313</v>
      </c>
      <c r="FH23" s="333">
        <v>1.0565934869977223</v>
      </c>
      <c r="FI23" s="333">
        <v>1.0798750476287973</v>
      </c>
      <c r="FJ23" s="333">
        <v>1.0754950458214645</v>
      </c>
      <c r="FK23" s="333">
        <v>1.0921255095372979</v>
      </c>
      <c r="FL23" s="333">
        <v>1.2801116044228498</v>
      </c>
      <c r="FM23" s="333">
        <v>1.4340437359580731</v>
      </c>
      <c r="FN23" s="333">
        <v>1.193163778942457</v>
      </c>
      <c r="FO23" s="333">
        <v>1.1911671847051897</v>
      </c>
      <c r="FP23" s="333">
        <v>1.1150362941374055</v>
      </c>
      <c r="FQ23" s="333">
        <v>1.2171550845775456</v>
      </c>
      <c r="FR23" s="333">
        <v>1.7717918255916749</v>
      </c>
      <c r="FS23" s="333">
        <v>1.3264422881692133</v>
      </c>
      <c r="FT23" s="333">
        <v>1.6404165334076319</v>
      </c>
      <c r="FU23" s="333">
        <v>1.8955470279478095</v>
      </c>
      <c r="FV23" s="333">
        <v>1.9275397380700587</v>
      </c>
      <c r="FW23" s="333">
        <v>2.1408799877028875</v>
      </c>
      <c r="FX23" s="333">
        <v>1.7273009136539468</v>
      </c>
      <c r="FY23" s="333">
        <v>1.9487435463990672</v>
      </c>
      <c r="FZ23" s="333">
        <v>1.3072201392250282</v>
      </c>
      <c r="GA23" s="333">
        <v>1.1164114134185368</v>
      </c>
      <c r="GB23" s="333">
        <v>1.7371809758136545</v>
      </c>
      <c r="GC23" s="333">
        <v>1.7466176735452235</v>
      </c>
      <c r="GD23" s="333">
        <v>1.5679510922934519</v>
      </c>
      <c r="GE23" s="333">
        <v>1.249993101326488</v>
      </c>
      <c r="GF23" s="333">
        <v>1.7765215558967422</v>
      </c>
      <c r="GG23" s="333">
        <v>2.4250983310664056</v>
      </c>
      <c r="GH23" s="333">
        <v>2.6102421890871299</v>
      </c>
      <c r="GI23" s="333">
        <v>3.0017858512052009</v>
      </c>
      <c r="GJ23" s="333">
        <v>2.7301644167102213</v>
      </c>
      <c r="GK23" s="333">
        <v>2.3926175291317469</v>
      </c>
      <c r="GL23" s="333">
        <v>2.2513816157418414</v>
      </c>
      <c r="GM23" s="333">
        <v>2.7208519530315671</v>
      </c>
      <c r="GN23" s="333">
        <v>1.9727150403604647</v>
      </c>
      <c r="GO23" s="333">
        <v>1.4838994651785984</v>
      </c>
      <c r="GP23" s="333">
        <v>1.6500874061563726</v>
      </c>
      <c r="GQ23" s="333">
        <v>1.9971417667819278</v>
      </c>
      <c r="GR23" s="333">
        <v>2.343788962544227</v>
      </c>
      <c r="GS23" s="333">
        <v>2.1021133191859902</v>
      </c>
      <c r="GT23" s="333">
        <v>2.0575608914931189</v>
      </c>
      <c r="GU23" s="333">
        <v>1.8805888594903153</v>
      </c>
      <c r="GV23" s="333">
        <v>2.3245392033078853</v>
      </c>
      <c r="GW23" s="333">
        <v>2.1542188065406558</v>
      </c>
      <c r="GX23" s="333">
        <v>2.6350186956531743</v>
      </c>
      <c r="GY23" s="333">
        <v>1.9645043318200821</v>
      </c>
      <c r="GZ23" s="333">
        <v>2.0892244520961056</v>
      </c>
      <c r="HA23" s="333">
        <v>1.9271469223274396</v>
      </c>
      <c r="HB23" s="333">
        <v>1.9994771733919146</v>
      </c>
      <c r="HC23" s="333">
        <v>1.4318285532644852</v>
      </c>
      <c r="HD23" s="333">
        <v>2.1400092772812247</v>
      </c>
      <c r="HE23" s="333">
        <v>2.2625674255203854</v>
      </c>
      <c r="HF23" s="333">
        <v>2.3459642292759226</v>
      </c>
      <c r="HG23" s="333">
        <v>1.9169865534540336</v>
      </c>
      <c r="HH23" s="333">
        <v>2.3141745771243518</v>
      </c>
      <c r="HI23" s="333">
        <v>2.2839454391970149</v>
      </c>
      <c r="HJ23" s="333">
        <v>2.4430387082668585</v>
      </c>
      <c r="HK23" s="333">
        <v>2.1074539671784125</v>
      </c>
      <c r="HL23" s="333">
        <v>1.8496266034977558</v>
      </c>
      <c r="HM23" s="333">
        <v>2.0312375401743528</v>
      </c>
      <c r="HN23" s="333">
        <v>2.5010531279514061</v>
      </c>
      <c r="HO23" s="333">
        <v>2.5980668910508196</v>
      </c>
      <c r="HP23" s="333">
        <v>2.3703942917554661</v>
      </c>
      <c r="HQ23" s="333">
        <v>2.3128161635749893</v>
      </c>
      <c r="HR23" s="333">
        <v>2.5761641172877106</v>
      </c>
      <c r="HS23" s="333">
        <v>2.7614700656161357</v>
      </c>
      <c r="HT23" s="333">
        <v>2.5867933823755616</v>
      </c>
      <c r="HU23" s="333">
        <v>2.7006533888050686</v>
      </c>
      <c r="HV23" s="333">
        <v>2.5752136808607533</v>
      </c>
      <c r="HW23" s="333">
        <v>2.3982778642181848</v>
      </c>
      <c r="HX23" s="333">
        <v>1.7847943477286861</v>
      </c>
      <c r="HY23" s="333">
        <v>2.2216866143790979</v>
      </c>
      <c r="HZ23" s="333">
        <v>1.8190260017581599</v>
      </c>
      <c r="IA23" s="333">
        <v>1.9459533829201683</v>
      </c>
      <c r="IB23" s="333">
        <v>2.4620274431681435</v>
      </c>
      <c r="IC23" s="333">
        <v>2.5288561119008746</v>
      </c>
      <c r="ID23" s="333">
        <v>2.537329537013044</v>
      </c>
      <c r="IE23" s="333">
        <v>2.0804073656372224</v>
      </c>
      <c r="IF23" s="333">
        <v>1.6129018369451789</v>
      </c>
      <c r="IG23" s="333">
        <v>1.4475077262800691</v>
      </c>
      <c r="IH23" s="333">
        <v>1.7374577667226769</v>
      </c>
      <c r="II23" s="333">
        <v>2.0657131781693341</v>
      </c>
      <c r="IJ23" s="333">
        <v>1.6538184279302455</v>
      </c>
      <c r="IK23" s="333">
        <v>1.7393642537464582</v>
      </c>
      <c r="IL23" s="333">
        <v>1.7152746658997684</v>
      </c>
      <c r="IM23" s="333">
        <v>1.9666171551859621</v>
      </c>
      <c r="IN23" s="333">
        <v>2.3777823977410986</v>
      </c>
      <c r="IO23" s="333">
        <v>2.7871854093917752</v>
      </c>
      <c r="IP23" s="333">
        <v>2.8568030335069685</v>
      </c>
      <c r="IQ23" s="333">
        <v>2.5348925817067127</v>
      </c>
      <c r="IR23" s="333">
        <v>1.6469146115458044</v>
      </c>
      <c r="IS23" s="333">
        <v>1.6397800548746604</v>
      </c>
      <c r="IT23" s="333">
        <v>2.103319897064778</v>
      </c>
      <c r="IU23" s="333">
        <v>2.6945225448275099</v>
      </c>
      <c r="IV23" s="333">
        <v>2.8309128962775385</v>
      </c>
      <c r="IW23" s="333">
        <v>2.5550055368083484</v>
      </c>
      <c r="IX23" s="333">
        <v>2.3471652391707272</v>
      </c>
      <c r="IY23" s="333">
        <v>1.6282040717458059</v>
      </c>
      <c r="IZ23" s="333">
        <v>1.3940485324832088</v>
      </c>
      <c r="JA23" s="333">
        <v>1.2377422058011316</v>
      </c>
      <c r="JB23" s="333">
        <v>1.2761731447751286</v>
      </c>
      <c r="JC23" s="333">
        <v>1.5802288806945961</v>
      </c>
      <c r="JD23" s="333">
        <v>1.7037241998933832</v>
      </c>
      <c r="JE23" s="333">
        <v>1.5803833427474041</v>
      </c>
      <c r="JF23" s="333">
        <v>1.5364410530524857</v>
      </c>
      <c r="JG23" s="333">
        <v>1.5679347321234363</v>
      </c>
      <c r="JH23" s="333">
        <v>1.840554904333124</v>
      </c>
      <c r="JI23" s="333">
        <v>1.7010419410100077</v>
      </c>
      <c r="JJ23" s="333">
        <v>1.5737874972220456</v>
      </c>
      <c r="JK23" s="333">
        <v>1.6821069878872745</v>
      </c>
      <c r="JL23" s="333">
        <v>1.3608092156879297</v>
      </c>
      <c r="JM23" s="333">
        <v>1.3021693615413623</v>
      </c>
      <c r="JN23" s="333">
        <v>1.3583454208859937</v>
      </c>
      <c r="JO23" s="333">
        <v>1.2571633815445502</v>
      </c>
      <c r="JP23" s="333">
        <v>1.124788824392281</v>
      </c>
      <c r="JQ23" s="333">
        <v>1.3288407738004349</v>
      </c>
      <c r="JR23" s="333">
        <v>1.7113098560322573</v>
      </c>
      <c r="JS23" s="333">
        <v>1.28051767831506</v>
      </c>
      <c r="JT23" s="333">
        <v>1.093394128922494</v>
      </c>
      <c r="JU23" s="333">
        <v>1.2091044628532444</v>
      </c>
      <c r="JV23" s="333">
        <v>1.2233555633589619</v>
      </c>
      <c r="JW23" s="333">
        <v>1.3166881149631655</v>
      </c>
      <c r="JX23" s="333">
        <v>1.5143323552945549</v>
      </c>
      <c r="JY23" s="333">
        <v>1.4496149944199654</v>
      </c>
      <c r="JZ23" s="333">
        <v>1.3514645710191442</v>
      </c>
      <c r="KA23" s="333">
        <v>1.2412416415758973</v>
      </c>
      <c r="KB23" s="333">
        <v>1.1677290489235492</v>
      </c>
      <c r="KC23" s="333">
        <v>1.4810233558233168</v>
      </c>
      <c r="KD23" s="333">
        <v>1.214078244701513</v>
      </c>
      <c r="KE23" s="333">
        <v>1.3906256443866716</v>
      </c>
      <c r="KF23" s="333">
        <v>1.4770520502433295</v>
      </c>
      <c r="KG23" s="333">
        <v>1.48840695681223</v>
      </c>
      <c r="KH23" s="333">
        <v>0.98154129717978988</v>
      </c>
      <c r="KI23" s="333">
        <v>1.0114008218908752</v>
      </c>
      <c r="KJ23" s="333">
        <v>1.1009420544105508</v>
      </c>
      <c r="KK23" s="333">
        <v>1.0316864643187098</v>
      </c>
      <c r="KL23" s="333">
        <v>1.0414788077020229</v>
      </c>
      <c r="KM23" s="333">
        <v>1.0116877752242874</v>
      </c>
      <c r="KN23" s="333">
        <v>1.071305485994513</v>
      </c>
      <c r="KO23" s="333">
        <v>0.97879414192593561</v>
      </c>
      <c r="KP23" s="333">
        <v>0.95640961400920499</v>
      </c>
      <c r="KQ23" s="333">
        <v>1.1550947671744223</v>
      </c>
      <c r="KR23" s="333">
        <v>1.0458128202979544</v>
      </c>
      <c r="KS23" s="333">
        <v>0.94959570569576479</v>
      </c>
      <c r="KT23" s="333">
        <v>0.97796237688515686</v>
      </c>
      <c r="KU23" s="333">
        <v>0.99707912463758108</v>
      </c>
      <c r="KV23" s="333">
        <v>1.0048629552962927</v>
      </c>
      <c r="KW23" s="333">
        <v>1.0336003435380552</v>
      </c>
      <c r="KX23" s="333">
        <v>1.0247443010485369</v>
      </c>
      <c r="KY23" s="333">
        <v>1.0899140006620467</v>
      </c>
      <c r="KZ23" s="333">
        <v>0.99838546899203484</v>
      </c>
      <c r="LA23" s="333">
        <v>0.91735071622352804</v>
      </c>
      <c r="LB23" s="333">
        <v>1.0900624005092101</v>
      </c>
      <c r="LC23" s="333">
        <v>0.99544859665892005</v>
      </c>
      <c r="LD23" s="333">
        <v>1.082957211562759</v>
      </c>
      <c r="LE23" s="333">
        <v>1.1544666344901704</v>
      </c>
      <c r="LF23" s="333">
        <v>1.0910065819787862</v>
      </c>
      <c r="LG23" s="333">
        <v>1.0362434901036468</v>
      </c>
      <c r="LH23" s="333">
        <v>1.0446033357041522</v>
      </c>
      <c r="LI23" s="333">
        <v>1.0740049865955061</v>
      </c>
      <c r="LJ23" s="333">
        <v>1.0505971137128156</v>
      </c>
      <c r="LK23" s="333">
        <v>1.1457813155095049</v>
      </c>
      <c r="LL23" s="333">
        <v>1.1902983417500583</v>
      </c>
      <c r="LM23" s="333">
        <v>1.1314776892958556</v>
      </c>
      <c r="LN23" s="333">
        <v>1.1374673465389937</v>
      </c>
      <c r="LO23" s="333">
        <v>1.225004969205034</v>
      </c>
      <c r="LP23" s="333">
        <v>1.3145356871722185</v>
      </c>
      <c r="LQ23" s="333">
        <v>1.1229010570397184</v>
      </c>
      <c r="LR23" s="333">
        <v>1.1701284603025102</v>
      </c>
      <c r="LS23" s="333">
        <v>1.1817736795437561</v>
      </c>
      <c r="LT23" s="333">
        <v>1.1424095769134377</v>
      </c>
      <c r="LU23" s="333">
        <v>1.1990930909514093</v>
      </c>
      <c r="LV23" s="333">
        <v>1.310637541139464</v>
      </c>
      <c r="LW23" s="333">
        <v>1.1977322178446956</v>
      </c>
      <c r="LX23" s="333">
        <v>1.3425027662850555</v>
      </c>
      <c r="LY23" s="333">
        <v>1.1655342800249839</v>
      </c>
      <c r="LZ23" s="333">
        <v>1.1959408110287522</v>
      </c>
      <c r="MA23" s="333">
        <v>1.283222173405268</v>
      </c>
      <c r="MB23" s="333">
        <v>1.2336458372798891</v>
      </c>
      <c r="MC23" s="333">
        <v>1.2383433970902078</v>
      </c>
      <c r="MD23" s="333">
        <v>1.2378547288056623</v>
      </c>
      <c r="ME23" s="333">
        <v>1.1397853073255504</v>
      </c>
      <c r="MF23" s="333">
        <v>1.1230698278525832</v>
      </c>
      <c r="MG23" s="333">
        <v>1.2298285247267242</v>
      </c>
      <c r="MH23" s="333">
        <v>1.2088190537883641</v>
      </c>
      <c r="MI23" s="333">
        <v>1.2426711531575259</v>
      </c>
      <c r="MJ23" s="333">
        <v>1.2629494681974962</v>
      </c>
      <c r="MK23" s="333">
        <v>1.2817801908468611</v>
      </c>
      <c r="ML23" s="333">
        <v>1.2891607053926273</v>
      </c>
      <c r="MM23" s="333">
        <v>1.2891412684200765</v>
      </c>
      <c r="MN23" s="333">
        <v>1.354498495440158</v>
      </c>
      <c r="MO23" s="333">
        <v>1.3631579674373671</v>
      </c>
      <c r="MP23" s="333">
        <v>1.3027105916337491</v>
      </c>
      <c r="MQ23" s="333">
        <v>1.3316495741122423</v>
      </c>
      <c r="MR23" s="333">
        <v>1.2599942530095405</v>
      </c>
      <c r="MS23" s="333">
        <v>1.240640024347736</v>
      </c>
      <c r="MT23" s="333">
        <v>1.2865779060884048</v>
      </c>
      <c r="MU23" s="333">
        <v>1.4264503302446605</v>
      </c>
      <c r="MV23" s="333">
        <v>1.2661779808064437</v>
      </c>
      <c r="MW23" s="333">
        <v>1.4237692742826304</v>
      </c>
      <c r="MX23" s="333">
        <v>1.393168634858418</v>
      </c>
      <c r="MY23" s="333">
        <v>1.2453213777252607</v>
      </c>
      <c r="MZ23" s="333">
        <v>1.1895962468069317</v>
      </c>
      <c r="NA23" s="333">
        <v>1.2968718990776138</v>
      </c>
      <c r="NB23" s="333">
        <v>1.3599513336797509</v>
      </c>
      <c r="NC23" s="333">
        <v>1.2496775910091382</v>
      </c>
      <c r="ND23" s="333">
        <v>1.2451644534065602</v>
      </c>
      <c r="NE23" s="333">
        <v>1.3957933212919664</v>
      </c>
      <c r="NF23" s="333">
        <v>1.2756438885550112</v>
      </c>
      <c r="NG23" s="333">
        <v>1.199582050736389</v>
      </c>
      <c r="NH23" s="333">
        <v>1.224472958688082</v>
      </c>
      <c r="NI23" s="333">
        <v>1.3526317375779688</v>
      </c>
      <c r="NJ23" s="333">
        <v>1.3129045142045088</v>
      </c>
    </row>
    <row r="24" spans="4:374" x14ac:dyDescent="0.25">
      <c r="I24" s="327">
        <v>0.875</v>
      </c>
      <c r="J24" s="333">
        <v>1.5646371761018747</v>
      </c>
      <c r="K24" s="333">
        <v>1.508917540686612</v>
      </c>
      <c r="L24" s="333">
        <v>1.3340176967161901</v>
      </c>
      <c r="M24" s="333">
        <v>1.4909327584098262</v>
      </c>
      <c r="N24" s="333">
        <v>1.4592593088971235</v>
      </c>
      <c r="O24" s="333">
        <v>1.5101214361581048</v>
      </c>
      <c r="P24" s="333">
        <v>1.4724427674436309</v>
      </c>
      <c r="Q24" s="333">
        <v>1.2922848870134316</v>
      </c>
      <c r="R24" s="333">
        <v>1.2519963184630518</v>
      </c>
      <c r="S24" s="333">
        <v>1.1749022318900872</v>
      </c>
      <c r="T24" s="333">
        <v>1.094933973737928</v>
      </c>
      <c r="U24" s="333">
        <v>1.0612738588878534</v>
      </c>
      <c r="V24" s="333">
        <v>1.2287977934169172</v>
      </c>
      <c r="W24" s="333">
        <v>1.3051447346780958</v>
      </c>
      <c r="X24" s="333">
        <v>1.3103339379055619</v>
      </c>
      <c r="Y24" s="333">
        <v>1.2154874929544284</v>
      </c>
      <c r="Z24" s="333">
        <v>1.2403636673498537</v>
      </c>
      <c r="AA24" s="333">
        <v>1.2577076695464373</v>
      </c>
      <c r="AB24" s="333">
        <v>1.0835067074892615</v>
      </c>
      <c r="AC24" s="333">
        <v>1.0658200460871006</v>
      </c>
      <c r="AD24" s="333">
        <v>1.0779249277244312</v>
      </c>
      <c r="AE24" s="333">
        <v>1.1277972891799806</v>
      </c>
      <c r="AF24" s="333">
        <v>1.0513597100592</v>
      </c>
      <c r="AG24" s="333">
        <v>1.0921348705186644</v>
      </c>
      <c r="AH24" s="333">
        <v>1.1292158993249317</v>
      </c>
      <c r="AI24" s="333">
        <v>1.1214888066796669</v>
      </c>
      <c r="AJ24" s="333">
        <v>1.0192377245250779</v>
      </c>
      <c r="AK24" s="333">
        <v>1.0938243789575801</v>
      </c>
      <c r="AL24" s="333">
        <v>1.1621825766806972</v>
      </c>
      <c r="AM24" s="333">
        <v>1.1281650655121338</v>
      </c>
      <c r="AN24" s="333">
        <v>1.1402374763792695</v>
      </c>
      <c r="AO24" s="333">
        <v>1.0977804178090629</v>
      </c>
      <c r="AP24" s="333">
        <v>1.2215613418363787</v>
      </c>
      <c r="AQ24" s="333">
        <v>1.1473127993207022</v>
      </c>
      <c r="AR24" s="333">
        <v>1.0816743711251067</v>
      </c>
      <c r="AS24" s="333">
        <v>1.175519956338166</v>
      </c>
      <c r="AT24" s="333">
        <v>1.1075596761250213</v>
      </c>
      <c r="AU24" s="333">
        <v>1.0833904972459234</v>
      </c>
      <c r="AV24" s="333">
        <v>1.0905582217390837</v>
      </c>
      <c r="AW24" s="333">
        <v>1.0255365469836561</v>
      </c>
      <c r="AX24" s="333">
        <v>1.0334898324525257</v>
      </c>
      <c r="AY24" s="333">
        <v>1.1263435309198278</v>
      </c>
      <c r="AZ24" s="333">
        <v>1.1119758060487723</v>
      </c>
      <c r="BA24" s="333">
        <v>1.1451429080068003</v>
      </c>
      <c r="BB24" s="333">
        <v>0.97490349262157172</v>
      </c>
      <c r="BC24" s="333">
        <v>1.0180669181283923</v>
      </c>
      <c r="BD24" s="333">
        <v>0.98030592594655441</v>
      </c>
      <c r="BE24" s="333">
        <v>0.97608574708464635</v>
      </c>
      <c r="BF24" s="333">
        <v>0.9809864284264187</v>
      </c>
      <c r="BG24" s="333">
        <v>0.96601515651031855</v>
      </c>
      <c r="BH24" s="333">
        <v>0.94276543520553058</v>
      </c>
      <c r="BI24" s="333">
        <v>0.9111808504347213</v>
      </c>
      <c r="BJ24" s="333">
        <v>0.97817028686588392</v>
      </c>
      <c r="BK24" s="333">
        <v>0.979229818371946</v>
      </c>
      <c r="BL24" s="333">
        <v>0.9285889985579362</v>
      </c>
      <c r="BM24" s="333">
        <v>1.0277908094280404</v>
      </c>
      <c r="BN24" s="333">
        <v>1.1240312159151908</v>
      </c>
      <c r="BO24" s="333">
        <v>1.0037815622050814</v>
      </c>
      <c r="BP24" s="333">
        <v>1.0635562946555825</v>
      </c>
      <c r="BQ24" s="333">
        <v>0.9407040382648254</v>
      </c>
      <c r="BR24" s="333">
        <v>1.0328308154950898</v>
      </c>
      <c r="BS24" s="333">
        <v>0.94549540733599147</v>
      </c>
      <c r="BT24" s="333">
        <v>1.1194472050212989</v>
      </c>
      <c r="BU24" s="333">
        <v>1.1676732740236815</v>
      </c>
      <c r="BV24" s="333">
        <v>1.062591334576231</v>
      </c>
      <c r="BW24" s="333">
        <v>1.1425183870352436</v>
      </c>
      <c r="BX24" s="333">
        <v>1.0187767352670656</v>
      </c>
      <c r="BY24" s="333">
        <v>1.0925701169330246</v>
      </c>
      <c r="BZ24" s="333">
        <v>0.98277663627047374</v>
      </c>
      <c r="CA24" s="333">
        <v>1.0816232112902682</v>
      </c>
      <c r="CB24" s="333">
        <v>1.0823019385673116</v>
      </c>
      <c r="CC24" s="333">
        <v>1.1848541979942357</v>
      </c>
      <c r="CD24" s="333">
        <v>1.0828640030909487</v>
      </c>
      <c r="CE24" s="333">
        <v>1.0206326528063285</v>
      </c>
      <c r="CF24" s="333">
        <v>1.0893768300157354</v>
      </c>
      <c r="CG24" s="333">
        <v>0.98729624560357077</v>
      </c>
      <c r="CH24" s="333">
        <v>1.1459494082350945</v>
      </c>
      <c r="CI24" s="333">
        <v>1.0176647097919476</v>
      </c>
      <c r="CJ24" s="333">
        <v>1.0666801125363408</v>
      </c>
      <c r="CK24" s="333">
        <v>1.1884651194159708</v>
      </c>
      <c r="CL24" s="333">
        <v>1.0206107700492133</v>
      </c>
      <c r="CM24" s="333">
        <v>0.93443458501506271</v>
      </c>
      <c r="CN24" s="333">
        <v>1.0072862554951303</v>
      </c>
      <c r="CO24" s="333">
        <v>1.1156672618438332</v>
      </c>
      <c r="CP24" s="333">
        <v>1.0060418517820553</v>
      </c>
      <c r="CQ24" s="333">
        <v>1.0672785031096774</v>
      </c>
      <c r="CR24" s="333">
        <v>1.0948356103393455</v>
      </c>
      <c r="CS24" s="333">
        <v>0.98742869457401128</v>
      </c>
      <c r="CT24" s="333">
        <v>0.94211397793453944</v>
      </c>
      <c r="CU24" s="333">
        <v>0.99347370964920934</v>
      </c>
      <c r="CV24" s="333">
        <v>0.92722709635644962</v>
      </c>
      <c r="CW24" s="333">
        <v>1.0177258260211219</v>
      </c>
      <c r="CX24" s="333">
        <v>0.99456073392150668</v>
      </c>
      <c r="CY24" s="333">
        <v>1.0025951951033905</v>
      </c>
      <c r="CZ24" s="333">
        <v>1.0541223464197687</v>
      </c>
      <c r="DA24" s="333">
        <v>0.98028873303443786</v>
      </c>
      <c r="DB24" s="333">
        <v>0.95729741619026298</v>
      </c>
      <c r="DC24" s="333">
        <v>1.063929593106488</v>
      </c>
      <c r="DD24" s="333">
        <v>1.0772261876232863</v>
      </c>
      <c r="DE24" s="333">
        <v>1.0125413211904304</v>
      </c>
      <c r="DF24" s="333">
        <v>0.98798377229462742</v>
      </c>
      <c r="DG24" s="333">
        <v>0.98954804302541943</v>
      </c>
      <c r="DH24" s="333">
        <v>0.90568647454714113</v>
      </c>
      <c r="DI24" s="333">
        <v>0.87546340695470748</v>
      </c>
      <c r="DJ24" s="333">
        <v>1.1426707819863446</v>
      </c>
      <c r="DK24" s="333">
        <v>0.9682422153999205</v>
      </c>
      <c r="DL24" s="333">
        <v>1.0542382406845758</v>
      </c>
      <c r="DM24" s="333">
        <v>1.0323684839242819</v>
      </c>
      <c r="DN24" s="333">
        <v>1.0224841010036618</v>
      </c>
      <c r="DO24" s="333">
        <v>0.87975908245920054</v>
      </c>
      <c r="DP24" s="333">
        <v>0.87244507227240564</v>
      </c>
      <c r="DQ24" s="333">
        <v>1.008798119523602</v>
      </c>
      <c r="DR24" s="333">
        <v>0.94415093751833246</v>
      </c>
      <c r="DS24" s="333">
        <v>0.94227421969259184</v>
      </c>
      <c r="DT24" s="333">
        <v>0.93642101455107518</v>
      </c>
      <c r="DU24" s="333">
        <v>0.89670336202999712</v>
      </c>
      <c r="DV24" s="333">
        <v>0.89281237842158934</v>
      </c>
      <c r="DW24" s="333">
        <v>0.86963157163862603</v>
      </c>
      <c r="DX24" s="333">
        <v>0.97196427799437701</v>
      </c>
      <c r="DY24" s="333">
        <v>0.99312633237142667</v>
      </c>
      <c r="DZ24" s="333">
        <v>0.94255421962352581</v>
      </c>
      <c r="EA24" s="333">
        <v>1.079965142485207</v>
      </c>
      <c r="EB24" s="333">
        <v>1.2335364546287673</v>
      </c>
      <c r="EC24" s="333">
        <v>1.0809819161868945</v>
      </c>
      <c r="ED24" s="333">
        <v>0.94845112618302896</v>
      </c>
      <c r="EE24" s="333">
        <v>0.98264516686220316</v>
      </c>
      <c r="EF24" s="333">
        <v>0.98392037925106823</v>
      </c>
      <c r="EG24" s="333">
        <v>1.0698888270219524</v>
      </c>
      <c r="EH24" s="333">
        <v>1.0054220754217824</v>
      </c>
      <c r="EI24" s="333">
        <v>0.95845114642272977</v>
      </c>
      <c r="EJ24" s="333">
        <v>1.0137523452410262</v>
      </c>
      <c r="EK24" s="333">
        <v>1.0021277504433477</v>
      </c>
      <c r="EL24" s="333">
        <v>1.0401806474742998</v>
      </c>
      <c r="EM24" s="333">
        <v>1.031462172076248</v>
      </c>
      <c r="EN24" s="333">
        <v>1.1694755562859664</v>
      </c>
      <c r="EO24" s="333">
        <v>0.9725285787678436</v>
      </c>
      <c r="EP24" s="333">
        <v>1.0444047003304398</v>
      </c>
      <c r="EQ24" s="333">
        <v>0.97490143461933543</v>
      </c>
      <c r="ER24" s="333">
        <v>0.92674528874088391</v>
      </c>
      <c r="ES24" s="333">
        <v>1.3283397446809093</v>
      </c>
      <c r="ET24" s="333">
        <v>1.1992594273525039</v>
      </c>
      <c r="EU24" s="333">
        <v>1.0207477971992396</v>
      </c>
      <c r="EV24" s="333">
        <v>1.3743416953081982</v>
      </c>
      <c r="EW24" s="333">
        <v>1.3013098717235358</v>
      </c>
      <c r="EX24" s="333">
        <v>1.4600800709833834</v>
      </c>
      <c r="EY24" s="333">
        <v>1.8254072872565721</v>
      </c>
      <c r="EZ24" s="333">
        <v>1.0987490535442523</v>
      </c>
      <c r="FA24" s="333">
        <v>1.1807961812941139</v>
      </c>
      <c r="FB24" s="333">
        <v>1.5088447341617111</v>
      </c>
      <c r="FC24" s="333">
        <v>1.2050066956650087</v>
      </c>
      <c r="FD24" s="333">
        <v>1.1295063770390041</v>
      </c>
      <c r="FE24" s="333">
        <v>1.3192525921085509</v>
      </c>
      <c r="FF24" s="333">
        <v>1.8278220966985645</v>
      </c>
      <c r="FG24" s="333">
        <v>1.1149047104791321</v>
      </c>
      <c r="FH24" s="333">
        <v>1.1095960711696298</v>
      </c>
      <c r="FI24" s="333">
        <v>1.0689349766099583</v>
      </c>
      <c r="FJ24" s="333">
        <v>1.106299141629584</v>
      </c>
      <c r="FK24" s="333">
        <v>1.0450108928746722</v>
      </c>
      <c r="FL24" s="333">
        <v>1.2615055577971059</v>
      </c>
      <c r="FM24" s="333">
        <v>1.3791911997918846</v>
      </c>
      <c r="FN24" s="333">
        <v>1.1842845617137727</v>
      </c>
      <c r="FO24" s="333">
        <v>1.2289785367973058</v>
      </c>
      <c r="FP24" s="333">
        <v>1.2352093701862261</v>
      </c>
      <c r="FQ24" s="333">
        <v>1.2872675325800833</v>
      </c>
      <c r="FR24" s="333">
        <v>1.6611163203248012</v>
      </c>
      <c r="FS24" s="333">
        <v>1.3069590473919126</v>
      </c>
      <c r="FT24" s="333">
        <v>1.5723799737391111</v>
      </c>
      <c r="FU24" s="333">
        <v>1.8624991973017486</v>
      </c>
      <c r="FV24" s="333">
        <v>1.9418178417681975</v>
      </c>
      <c r="FW24" s="333">
        <v>1.9913330670767315</v>
      </c>
      <c r="FX24" s="333">
        <v>1.7816726953437185</v>
      </c>
      <c r="FY24" s="333">
        <v>1.8399756525454152</v>
      </c>
      <c r="FZ24" s="333">
        <v>1.2560147787492628</v>
      </c>
      <c r="GA24" s="333">
        <v>1.1894398001356363</v>
      </c>
      <c r="GB24" s="333">
        <v>1.7460234347403969</v>
      </c>
      <c r="GC24" s="333">
        <v>1.7600618232053453</v>
      </c>
      <c r="GD24" s="333">
        <v>1.5039819007052848</v>
      </c>
      <c r="GE24" s="333">
        <v>1.3481030376112859</v>
      </c>
      <c r="GF24" s="333">
        <v>1.71362093518537</v>
      </c>
      <c r="GG24" s="333">
        <v>2.2409235051923062</v>
      </c>
      <c r="GH24" s="333">
        <v>2.470999198045861</v>
      </c>
      <c r="GI24" s="333">
        <v>2.8075928699402874</v>
      </c>
      <c r="GJ24" s="333">
        <v>2.611216765206184</v>
      </c>
      <c r="GK24" s="333">
        <v>2.2979977589857454</v>
      </c>
      <c r="GL24" s="333">
        <v>2.2275702107906938</v>
      </c>
      <c r="GM24" s="333">
        <v>2.6085630159095778</v>
      </c>
      <c r="GN24" s="333">
        <v>1.9422912079572825</v>
      </c>
      <c r="GO24" s="333">
        <v>1.4111838780932175</v>
      </c>
      <c r="GP24" s="333">
        <v>1.6024404797526062</v>
      </c>
      <c r="GQ24" s="333">
        <v>1.9919015985190336</v>
      </c>
      <c r="GR24" s="333">
        <v>2.2917694189739288</v>
      </c>
      <c r="GS24" s="333">
        <v>1.9830837654905176</v>
      </c>
      <c r="GT24" s="333">
        <v>1.9521512990089762</v>
      </c>
      <c r="GU24" s="333">
        <v>1.7323423780034966</v>
      </c>
      <c r="GV24" s="333">
        <v>2.1638786294813794</v>
      </c>
      <c r="GW24" s="333">
        <v>2.0043694090537039</v>
      </c>
      <c r="GX24" s="333">
        <v>2.4948032804861615</v>
      </c>
      <c r="GY24" s="333">
        <v>1.877261619935044</v>
      </c>
      <c r="GZ24" s="333">
        <v>2.0262037236619936</v>
      </c>
      <c r="HA24" s="333">
        <v>1.8040480378656831</v>
      </c>
      <c r="HB24" s="333">
        <v>1.8123405771170651</v>
      </c>
      <c r="HC24" s="333">
        <v>1.3622057879383005</v>
      </c>
      <c r="HD24" s="333">
        <v>2.0164926855500891</v>
      </c>
      <c r="HE24" s="333">
        <v>2.1519407278083271</v>
      </c>
      <c r="HF24" s="333">
        <v>2.2529631712200495</v>
      </c>
      <c r="HG24" s="333">
        <v>1.8408035484804575</v>
      </c>
      <c r="HH24" s="333">
        <v>2.2822874182258048</v>
      </c>
      <c r="HI24" s="333">
        <v>2.2205916041715223</v>
      </c>
      <c r="HJ24" s="333">
        <v>2.2788022639403263</v>
      </c>
      <c r="HK24" s="333">
        <v>2.0218098846913692</v>
      </c>
      <c r="HL24" s="333">
        <v>1.6923977678813771</v>
      </c>
      <c r="HM24" s="333">
        <v>1.9385259232475482</v>
      </c>
      <c r="HN24" s="333">
        <v>2.4818713983481162</v>
      </c>
      <c r="HO24" s="333">
        <v>2.4740659859364449</v>
      </c>
      <c r="HP24" s="333">
        <v>2.2727576976264872</v>
      </c>
      <c r="HQ24" s="333">
        <v>2.2716940143356235</v>
      </c>
      <c r="HR24" s="333">
        <v>2.4971543639472706</v>
      </c>
      <c r="HS24" s="333">
        <v>2.7219353669475872</v>
      </c>
      <c r="HT24" s="333">
        <v>2.3755392325097611</v>
      </c>
      <c r="HU24" s="333">
        <v>2.5740124168442122</v>
      </c>
      <c r="HV24" s="333">
        <v>2.4835346019677149</v>
      </c>
      <c r="HW24" s="333">
        <v>2.37039421637426</v>
      </c>
      <c r="HX24" s="333">
        <v>1.7045536143655353</v>
      </c>
      <c r="HY24" s="333">
        <v>2.1743702397749165</v>
      </c>
      <c r="HZ24" s="333">
        <v>1.8204350622008638</v>
      </c>
      <c r="IA24" s="333">
        <v>1.9401689628166023</v>
      </c>
      <c r="IB24" s="333">
        <v>2.3949044405448054</v>
      </c>
      <c r="IC24" s="333">
        <v>2.5184061226436101</v>
      </c>
      <c r="ID24" s="333">
        <v>2.4982571575202681</v>
      </c>
      <c r="IE24" s="333">
        <v>2.0602025909636845</v>
      </c>
      <c r="IF24" s="333">
        <v>1.6567807234970868</v>
      </c>
      <c r="IG24" s="333">
        <v>1.5238276007705933</v>
      </c>
      <c r="IH24" s="333">
        <v>1.7114242609254733</v>
      </c>
      <c r="II24" s="333">
        <v>2.1208187052828351</v>
      </c>
      <c r="IJ24" s="333">
        <v>1.5385350205912414</v>
      </c>
      <c r="IK24" s="333">
        <v>1.6641578703163016</v>
      </c>
      <c r="IL24" s="333">
        <v>1.7028850134683058</v>
      </c>
      <c r="IM24" s="333">
        <v>1.9619283978791466</v>
      </c>
      <c r="IN24" s="333">
        <v>2.3605295105505166</v>
      </c>
      <c r="IO24" s="333">
        <v>2.6584751642889461</v>
      </c>
      <c r="IP24" s="333">
        <v>2.7550138205302459</v>
      </c>
      <c r="IQ24" s="333">
        <v>2.4676946504163983</v>
      </c>
      <c r="IR24" s="333">
        <v>1.6686787882716529</v>
      </c>
      <c r="IS24" s="333">
        <v>1.5898389756237197</v>
      </c>
      <c r="IT24" s="333">
        <v>1.9718534348590406</v>
      </c>
      <c r="IU24" s="333">
        <v>2.7315636889342221</v>
      </c>
      <c r="IV24" s="333">
        <v>2.6468431025931403</v>
      </c>
      <c r="IW24" s="333">
        <v>2.4292718352296063</v>
      </c>
      <c r="IX24" s="333">
        <v>2.208087029166542</v>
      </c>
      <c r="IY24" s="333">
        <v>1.5961159156693474</v>
      </c>
      <c r="IZ24" s="333">
        <v>1.3455927002953127</v>
      </c>
      <c r="JA24" s="333">
        <v>1.1678048935751506</v>
      </c>
      <c r="JB24" s="333">
        <v>1.1991835737599938</v>
      </c>
      <c r="JC24" s="333">
        <v>1.5772738393774701</v>
      </c>
      <c r="JD24" s="333">
        <v>1.7096050886452507</v>
      </c>
      <c r="JE24" s="333">
        <v>1.5463177231563576</v>
      </c>
      <c r="JF24" s="333">
        <v>1.5161073752029808</v>
      </c>
      <c r="JG24" s="333">
        <v>1.534439704572802</v>
      </c>
      <c r="JH24" s="333">
        <v>1.7641120146127975</v>
      </c>
      <c r="JI24" s="333">
        <v>1.7312320477229843</v>
      </c>
      <c r="JJ24" s="333">
        <v>1.4840287277408757</v>
      </c>
      <c r="JK24" s="333">
        <v>1.6361475216555361</v>
      </c>
      <c r="JL24" s="333">
        <v>1.3165531716099705</v>
      </c>
      <c r="JM24" s="333">
        <v>1.3122756563016711</v>
      </c>
      <c r="JN24" s="333">
        <v>1.2379832320423936</v>
      </c>
      <c r="JO24" s="333">
        <v>1.1934222359654534</v>
      </c>
      <c r="JP24" s="333">
        <v>1.0906198536401315</v>
      </c>
      <c r="JQ24" s="333">
        <v>1.3076331334266809</v>
      </c>
      <c r="JR24" s="333">
        <v>1.5858083395923817</v>
      </c>
      <c r="JS24" s="333">
        <v>1.2137766787438844</v>
      </c>
      <c r="JT24" s="333">
        <v>1.0443253631808005</v>
      </c>
      <c r="JU24" s="333">
        <v>1.0989612537175926</v>
      </c>
      <c r="JV24" s="333">
        <v>1.1510898612896128</v>
      </c>
      <c r="JW24" s="333">
        <v>1.266607060729547</v>
      </c>
      <c r="JX24" s="333">
        <v>1.5255032928717713</v>
      </c>
      <c r="JY24" s="333">
        <v>1.3196140561247862</v>
      </c>
      <c r="JZ24" s="333">
        <v>1.2972983793693209</v>
      </c>
      <c r="KA24" s="333">
        <v>1.2037365676275165</v>
      </c>
      <c r="KB24" s="333">
        <v>1.1350857893096544</v>
      </c>
      <c r="KC24" s="333">
        <v>1.4203937842697048</v>
      </c>
      <c r="KD24" s="333">
        <v>1.1159794402260239</v>
      </c>
      <c r="KE24" s="333">
        <v>1.3585576048417125</v>
      </c>
      <c r="KF24" s="333">
        <v>1.4225967896456537</v>
      </c>
      <c r="KG24" s="333">
        <v>1.4455717933923784</v>
      </c>
      <c r="KH24" s="333">
        <v>1.0034375495537216</v>
      </c>
      <c r="KI24" s="333">
        <v>1.0081867955868682</v>
      </c>
      <c r="KJ24" s="333">
        <v>1.0413931053185785</v>
      </c>
      <c r="KK24" s="333">
        <v>1.0159354603604147</v>
      </c>
      <c r="KL24" s="333">
        <v>1.0175277263208036</v>
      </c>
      <c r="KM24" s="333">
        <v>1.0314123976181273</v>
      </c>
      <c r="KN24" s="333">
        <v>0.96651805815358283</v>
      </c>
      <c r="KO24" s="333">
        <v>0.91193269221768192</v>
      </c>
      <c r="KP24" s="333">
        <v>0.92945944477516607</v>
      </c>
      <c r="KQ24" s="333">
        <v>1.0567828969075745</v>
      </c>
      <c r="KR24" s="333">
        <v>0.97652536241678412</v>
      </c>
      <c r="KS24" s="333">
        <v>0.91429482293184239</v>
      </c>
      <c r="KT24" s="333">
        <v>0.99768754748390043</v>
      </c>
      <c r="KU24" s="333">
        <v>0.95018945441658353</v>
      </c>
      <c r="KV24" s="333">
        <v>0.95261110050538012</v>
      </c>
      <c r="KW24" s="333">
        <v>0.95954485418622049</v>
      </c>
      <c r="KX24" s="333">
        <v>1.0423442853960456</v>
      </c>
      <c r="KY24" s="333">
        <v>1.0176012543507369</v>
      </c>
      <c r="KZ24" s="333">
        <v>1.0502303641365227</v>
      </c>
      <c r="LA24" s="333">
        <v>0.87837993727707486</v>
      </c>
      <c r="LB24" s="333">
        <v>1.0478025942084519</v>
      </c>
      <c r="LC24" s="333">
        <v>0.9909730962425789</v>
      </c>
      <c r="LD24" s="333">
        <v>1.0466049523059131</v>
      </c>
      <c r="LE24" s="333">
        <v>1.1257603046824145</v>
      </c>
      <c r="LF24" s="333">
        <v>1.0568501138523871</v>
      </c>
      <c r="LG24" s="333">
        <v>1.0246700393735861</v>
      </c>
      <c r="LH24" s="333">
        <v>0.97136899509609476</v>
      </c>
      <c r="LI24" s="333">
        <v>1.0715469128960593</v>
      </c>
      <c r="LJ24" s="333">
        <v>1.0387949839284556</v>
      </c>
      <c r="LK24" s="333">
        <v>1.0887811168782449</v>
      </c>
      <c r="LL24" s="333">
        <v>1.137236201575079</v>
      </c>
      <c r="LM24" s="333">
        <v>1.1012732320515382</v>
      </c>
      <c r="LN24" s="333">
        <v>1.1303027515058592</v>
      </c>
      <c r="LO24" s="333">
        <v>1.253323786613457</v>
      </c>
      <c r="LP24" s="333">
        <v>1.2790340256095889</v>
      </c>
      <c r="LQ24" s="333">
        <v>1.0515207857838111</v>
      </c>
      <c r="LR24" s="333">
        <v>1.07690894939244</v>
      </c>
      <c r="LS24" s="333">
        <v>1.1731726381609919</v>
      </c>
      <c r="LT24" s="333">
        <v>1.0699929151675249</v>
      </c>
      <c r="LU24" s="333">
        <v>1.1090755581564637</v>
      </c>
      <c r="LV24" s="333">
        <v>1.2590532794523359</v>
      </c>
      <c r="LW24" s="333">
        <v>1.1945007363011211</v>
      </c>
      <c r="LX24" s="333">
        <v>1.3769930723250747</v>
      </c>
      <c r="LY24" s="333">
        <v>1.0946767436218836</v>
      </c>
      <c r="LZ24" s="333">
        <v>1.1336182503997061</v>
      </c>
      <c r="MA24" s="333">
        <v>1.2030538770357471</v>
      </c>
      <c r="MB24" s="333">
        <v>1.1960155569708379</v>
      </c>
      <c r="MC24" s="333">
        <v>1.1829905924523971</v>
      </c>
      <c r="MD24" s="333">
        <v>1.1397772423059862</v>
      </c>
      <c r="ME24" s="333">
        <v>1.0947653583180883</v>
      </c>
      <c r="MF24" s="333">
        <v>1.0741495250447985</v>
      </c>
      <c r="MG24" s="333">
        <v>1.1565192545523084</v>
      </c>
      <c r="MH24" s="333">
        <v>1.2015768169236878</v>
      </c>
      <c r="MI24" s="333">
        <v>1.2155373991941787</v>
      </c>
      <c r="MJ24" s="333">
        <v>1.191577848865518</v>
      </c>
      <c r="MK24" s="333">
        <v>1.2611973475413771</v>
      </c>
      <c r="ML24" s="333">
        <v>1.1916192961659535</v>
      </c>
      <c r="MM24" s="333">
        <v>1.2091878682258876</v>
      </c>
      <c r="MN24" s="333">
        <v>1.2781097035928397</v>
      </c>
      <c r="MO24" s="333">
        <v>1.3220878728010896</v>
      </c>
      <c r="MP24" s="333">
        <v>1.2465864239786983</v>
      </c>
      <c r="MQ24" s="333">
        <v>1.3126255056557128</v>
      </c>
      <c r="MR24" s="333">
        <v>1.2628204988860487</v>
      </c>
      <c r="MS24" s="333">
        <v>1.1597082713479183</v>
      </c>
      <c r="MT24" s="333">
        <v>1.2018567342971405</v>
      </c>
      <c r="MU24" s="333">
        <v>1.293233876894381</v>
      </c>
      <c r="MV24" s="333">
        <v>1.2777194575450772</v>
      </c>
      <c r="MW24" s="333">
        <v>1.4291198274167185</v>
      </c>
      <c r="MX24" s="333">
        <v>1.3359797885883395</v>
      </c>
      <c r="MY24" s="333">
        <v>1.310431318222868</v>
      </c>
      <c r="MZ24" s="333">
        <v>1.1561443198460577</v>
      </c>
      <c r="NA24" s="333">
        <v>1.2828496823233613</v>
      </c>
      <c r="NB24" s="333">
        <v>1.3429115678294619</v>
      </c>
      <c r="NC24" s="333">
        <v>1.1804710246074517</v>
      </c>
      <c r="ND24" s="333">
        <v>1.2305592326484991</v>
      </c>
      <c r="NE24" s="333">
        <v>1.3365917467406752</v>
      </c>
      <c r="NF24" s="333">
        <v>1.3009038238064787</v>
      </c>
      <c r="NG24" s="333">
        <v>1.1288076792711521</v>
      </c>
      <c r="NH24" s="333">
        <v>1.1608585401560689</v>
      </c>
      <c r="NI24" s="333">
        <v>1.3274684927663689</v>
      </c>
      <c r="NJ24" s="333">
        <v>1.2163842427035048</v>
      </c>
    </row>
    <row r="25" spans="4:374" x14ac:dyDescent="0.25">
      <c r="I25" s="327">
        <v>0.91666666666666696</v>
      </c>
      <c r="J25" s="333">
        <v>1.4852584969810076</v>
      </c>
      <c r="K25" s="333">
        <v>1.4221839230668738</v>
      </c>
      <c r="L25" s="333">
        <v>1.2789980801895486</v>
      </c>
      <c r="M25" s="333">
        <v>1.3865193562105005</v>
      </c>
      <c r="N25" s="333">
        <v>1.4287152754848085</v>
      </c>
      <c r="O25" s="333">
        <v>1.4630946849721709</v>
      </c>
      <c r="P25" s="333">
        <v>1.3375334865270891</v>
      </c>
      <c r="Q25" s="333">
        <v>1.1626110718577523</v>
      </c>
      <c r="R25" s="333">
        <v>1.1207058109408148</v>
      </c>
      <c r="S25" s="333">
        <v>1.1132221129560484</v>
      </c>
      <c r="T25" s="333">
        <v>0.99464365681598577</v>
      </c>
      <c r="U25" s="333">
        <v>1.0019186421493647</v>
      </c>
      <c r="V25" s="333">
        <v>1.1142131602442242</v>
      </c>
      <c r="W25" s="333">
        <v>1.2813246657499469</v>
      </c>
      <c r="X25" s="333">
        <v>1.1720116865326715</v>
      </c>
      <c r="Y25" s="333">
        <v>1.1104770386174043</v>
      </c>
      <c r="Z25" s="333">
        <v>1.1497796831785927</v>
      </c>
      <c r="AA25" s="333">
        <v>1.1303598637406509</v>
      </c>
      <c r="AB25" s="333">
        <v>0.99760440951641349</v>
      </c>
      <c r="AC25" s="333">
        <v>0.98803464885028003</v>
      </c>
      <c r="AD25" s="333">
        <v>1.0383618743175023</v>
      </c>
      <c r="AE25" s="333">
        <v>0.95139790426018833</v>
      </c>
      <c r="AF25" s="333">
        <v>0.96383382433098197</v>
      </c>
      <c r="AG25" s="333">
        <v>1.0388003032946773</v>
      </c>
      <c r="AH25" s="333">
        <v>1.0652918012495523</v>
      </c>
      <c r="AI25" s="333">
        <v>1.0699985532648419</v>
      </c>
      <c r="AJ25" s="333">
        <v>0.95102558216550348</v>
      </c>
      <c r="AK25" s="333">
        <v>0.95251811923348462</v>
      </c>
      <c r="AL25" s="333">
        <v>1.053958751509871</v>
      </c>
      <c r="AM25" s="333">
        <v>1.0588663349888296</v>
      </c>
      <c r="AN25" s="333">
        <v>1.1160137421922947</v>
      </c>
      <c r="AO25" s="333">
        <v>0.98275820395632751</v>
      </c>
      <c r="AP25" s="333">
        <v>1.1575387712432497</v>
      </c>
      <c r="AQ25" s="333">
        <v>1.0845178791062577</v>
      </c>
      <c r="AR25" s="333">
        <v>0.966744771496449</v>
      </c>
      <c r="AS25" s="333">
        <v>1.0900514474223122</v>
      </c>
      <c r="AT25" s="333">
        <v>1.0227756671762971</v>
      </c>
      <c r="AU25" s="333">
        <v>0.99006487499155138</v>
      </c>
      <c r="AV25" s="333">
        <v>1.052598018615696</v>
      </c>
      <c r="AW25" s="333">
        <v>0.98287738427488613</v>
      </c>
      <c r="AX25" s="333">
        <v>0.95445450210404381</v>
      </c>
      <c r="AY25" s="333">
        <v>0.96003568555180252</v>
      </c>
      <c r="AZ25" s="333">
        <v>1.0708440271405901</v>
      </c>
      <c r="BA25" s="333">
        <v>1.0200935677012979</v>
      </c>
      <c r="BB25" s="333">
        <v>0.96389379386965024</v>
      </c>
      <c r="BC25" s="333">
        <v>0.96639756117662445</v>
      </c>
      <c r="BD25" s="333">
        <v>0.96104246406550042</v>
      </c>
      <c r="BE25" s="333">
        <v>0.92165665776307504</v>
      </c>
      <c r="BF25" s="333">
        <v>0.95462637044361864</v>
      </c>
      <c r="BG25" s="333">
        <v>0.946287773317257</v>
      </c>
      <c r="BH25" s="333">
        <v>0.8618590935001893</v>
      </c>
      <c r="BI25" s="333">
        <v>0.87694693746393904</v>
      </c>
      <c r="BJ25" s="333">
        <v>0.92469829855397612</v>
      </c>
      <c r="BK25" s="333">
        <v>0.87591978418842287</v>
      </c>
      <c r="BL25" s="333">
        <v>0.87433245452250541</v>
      </c>
      <c r="BM25" s="333">
        <v>0.94265771745021398</v>
      </c>
      <c r="BN25" s="333">
        <v>0.94464641923057402</v>
      </c>
      <c r="BO25" s="333">
        <v>0.91772099281362218</v>
      </c>
      <c r="BP25" s="333">
        <v>0.93937153860699207</v>
      </c>
      <c r="BQ25" s="333">
        <v>0.87053695023616839</v>
      </c>
      <c r="BR25" s="333">
        <v>0.99990773994902449</v>
      </c>
      <c r="BS25" s="333">
        <v>1.0250316154813173</v>
      </c>
      <c r="BT25" s="333">
        <v>1.0337889438479382</v>
      </c>
      <c r="BU25" s="333">
        <v>0.98667700351008669</v>
      </c>
      <c r="BV25" s="333">
        <v>1.0120997687452524</v>
      </c>
      <c r="BW25" s="333">
        <v>1.0064137874026131</v>
      </c>
      <c r="BX25" s="333">
        <v>1.0084831761345641</v>
      </c>
      <c r="BY25" s="333">
        <v>1.0372621963690325</v>
      </c>
      <c r="BZ25" s="333">
        <v>0.98599278436301541</v>
      </c>
      <c r="CA25" s="333">
        <v>1.060511994873943</v>
      </c>
      <c r="CB25" s="333">
        <v>0.99131716369475309</v>
      </c>
      <c r="CC25" s="333">
        <v>1.0634856994872628</v>
      </c>
      <c r="CD25" s="333">
        <v>1.0192973368940919</v>
      </c>
      <c r="CE25" s="333">
        <v>1.016487185391503</v>
      </c>
      <c r="CF25" s="333">
        <v>1.0427112286923348</v>
      </c>
      <c r="CG25" s="333">
        <v>0.97018354136900709</v>
      </c>
      <c r="CH25" s="333">
        <v>1.0384680981561665</v>
      </c>
      <c r="CI25" s="333">
        <v>0.95537238522361434</v>
      </c>
      <c r="CJ25" s="333">
        <v>1.0675073816350293</v>
      </c>
      <c r="CK25" s="333">
        <v>1.1014083480396721</v>
      </c>
      <c r="CL25" s="333">
        <v>0.9351789851426433</v>
      </c>
      <c r="CM25" s="333">
        <v>0.96935545093912234</v>
      </c>
      <c r="CN25" s="333">
        <v>0.95950638452647352</v>
      </c>
      <c r="CO25" s="333">
        <v>1.0158717045108596</v>
      </c>
      <c r="CP25" s="333">
        <v>0.95398593921119157</v>
      </c>
      <c r="CQ25" s="333">
        <v>0.91187116352858211</v>
      </c>
      <c r="CR25" s="333">
        <v>0.92971525721069415</v>
      </c>
      <c r="CS25" s="333">
        <v>0.92528178285347418</v>
      </c>
      <c r="CT25" s="333">
        <v>0.90500084243718149</v>
      </c>
      <c r="CU25" s="333">
        <v>0.97871396873496386</v>
      </c>
      <c r="CV25" s="333">
        <v>0.86905649887454328</v>
      </c>
      <c r="CW25" s="333">
        <v>0.95493956229846966</v>
      </c>
      <c r="CX25" s="333">
        <v>0.93487459557208641</v>
      </c>
      <c r="CY25" s="333">
        <v>0.90595124899886348</v>
      </c>
      <c r="CZ25" s="333">
        <v>0.9747649751699331</v>
      </c>
      <c r="DA25" s="333">
        <v>0.88641392337064906</v>
      </c>
      <c r="DB25" s="333">
        <v>0.85612161227786243</v>
      </c>
      <c r="DC25" s="333">
        <v>1.03197649646859</v>
      </c>
      <c r="DD25" s="333">
        <v>1.0164801931228635</v>
      </c>
      <c r="DE25" s="333">
        <v>0.94364867041445744</v>
      </c>
      <c r="DF25" s="333">
        <v>0.90342015301166112</v>
      </c>
      <c r="DG25" s="333">
        <v>0.92406755160204102</v>
      </c>
      <c r="DH25" s="333">
        <v>0.8216716400361439</v>
      </c>
      <c r="DI25" s="333">
        <v>0.87240635197428784</v>
      </c>
      <c r="DJ25" s="333">
        <v>1.0276901218286079</v>
      </c>
      <c r="DK25" s="333">
        <v>0.95782535622194998</v>
      </c>
      <c r="DL25" s="333">
        <v>1.0252974362392624</v>
      </c>
      <c r="DM25" s="333">
        <v>0.947481619761256</v>
      </c>
      <c r="DN25" s="333">
        <v>0.92175278175228259</v>
      </c>
      <c r="DO25" s="333">
        <v>0.90115736399894486</v>
      </c>
      <c r="DP25" s="333">
        <v>0.8495962099704929</v>
      </c>
      <c r="DQ25" s="333">
        <v>0.9090776879575112</v>
      </c>
      <c r="DR25" s="333">
        <v>0.86105415982931255</v>
      </c>
      <c r="DS25" s="333">
        <v>0.89920926421173231</v>
      </c>
      <c r="DT25" s="333">
        <v>0.8999799551595028</v>
      </c>
      <c r="DU25" s="333">
        <v>0.89195582088741543</v>
      </c>
      <c r="DV25" s="333">
        <v>0.87459184660797351</v>
      </c>
      <c r="DW25" s="333">
        <v>0.89748384491486355</v>
      </c>
      <c r="DX25" s="333">
        <v>0.91214595338755478</v>
      </c>
      <c r="DY25" s="333">
        <v>0.92332917713114004</v>
      </c>
      <c r="DZ25" s="333">
        <v>0.90437558049280975</v>
      </c>
      <c r="EA25" s="333">
        <v>1.0698843419865205</v>
      </c>
      <c r="EB25" s="333">
        <v>1.2351566619699306</v>
      </c>
      <c r="EC25" s="333">
        <v>1.0452134982549872</v>
      </c>
      <c r="ED25" s="333">
        <v>0.91282951145366797</v>
      </c>
      <c r="EE25" s="333">
        <v>0.90654408153030186</v>
      </c>
      <c r="EF25" s="333">
        <v>0.99301947601389207</v>
      </c>
      <c r="EG25" s="333">
        <v>0.95955133864138653</v>
      </c>
      <c r="EH25" s="333">
        <v>0.93925824952388548</v>
      </c>
      <c r="EI25" s="333">
        <v>0.88803022744071081</v>
      </c>
      <c r="EJ25" s="333">
        <v>0.99292202888418224</v>
      </c>
      <c r="EK25" s="333">
        <v>0.98258123434252342</v>
      </c>
      <c r="EL25" s="333">
        <v>0.9895480140223436</v>
      </c>
      <c r="EM25" s="333">
        <v>1.0595341255874628</v>
      </c>
      <c r="EN25" s="333">
        <v>1.1143019829924672</v>
      </c>
      <c r="EO25" s="333">
        <v>0.95563577370264974</v>
      </c>
      <c r="EP25" s="333">
        <v>0.99983324527926509</v>
      </c>
      <c r="EQ25" s="333">
        <v>1.0218235864421277</v>
      </c>
      <c r="ER25" s="333">
        <v>0.93566156120545874</v>
      </c>
      <c r="ES25" s="333">
        <v>1.2367935921213076</v>
      </c>
      <c r="ET25" s="333">
        <v>1.1288548954727107</v>
      </c>
      <c r="EU25" s="333">
        <v>0.9112745828637463</v>
      </c>
      <c r="EV25" s="333">
        <v>1.2849453210628154</v>
      </c>
      <c r="EW25" s="333">
        <v>1.2531111774738737</v>
      </c>
      <c r="EX25" s="333">
        <v>1.4524366201068515</v>
      </c>
      <c r="EY25" s="333">
        <v>1.6754551665735542</v>
      </c>
      <c r="EZ25" s="333">
        <v>1.0513781516015757</v>
      </c>
      <c r="FA25" s="333">
        <v>1.194675241673955</v>
      </c>
      <c r="FB25" s="333">
        <v>1.4500659761810075</v>
      </c>
      <c r="FC25" s="333">
        <v>1.1456381730936154</v>
      </c>
      <c r="FD25" s="333">
        <v>1.1410130001916192</v>
      </c>
      <c r="FE25" s="333">
        <v>1.299394617583379</v>
      </c>
      <c r="FF25" s="333">
        <v>1.7132601573909556</v>
      </c>
      <c r="FG25" s="333">
        <v>1.0834957494563364</v>
      </c>
      <c r="FH25" s="333">
        <v>1.0627870602175649</v>
      </c>
      <c r="FI25" s="333">
        <v>1.0659229044244409</v>
      </c>
      <c r="FJ25" s="333">
        <v>1.1468783575404613</v>
      </c>
      <c r="FK25" s="333">
        <v>1.1194368398530923</v>
      </c>
      <c r="FL25" s="333">
        <v>1.2145004198729616</v>
      </c>
      <c r="FM25" s="333">
        <v>1.3782992307031965</v>
      </c>
      <c r="FN25" s="333">
        <v>1.2018755530397609</v>
      </c>
      <c r="FO25" s="333">
        <v>1.2204681698429196</v>
      </c>
      <c r="FP25" s="333">
        <v>1.1777630680681208</v>
      </c>
      <c r="FQ25" s="333">
        <v>1.3570366492691572</v>
      </c>
      <c r="FR25" s="333">
        <v>1.6401183085630651</v>
      </c>
      <c r="FS25" s="333">
        <v>1.2900832965187232</v>
      </c>
      <c r="FT25" s="333">
        <v>1.4813834095601317</v>
      </c>
      <c r="FU25" s="333">
        <v>1.7806480603018595</v>
      </c>
      <c r="FV25" s="333">
        <v>1.8978433767755583</v>
      </c>
      <c r="FW25" s="333">
        <v>1.9344685329133753</v>
      </c>
      <c r="FX25" s="333">
        <v>1.7073853141671773</v>
      </c>
      <c r="FY25" s="333">
        <v>1.7218815430775409</v>
      </c>
      <c r="FZ25" s="333">
        <v>1.2216205014392498</v>
      </c>
      <c r="GA25" s="333">
        <v>1.2881485873747758</v>
      </c>
      <c r="GB25" s="333">
        <v>1.7120395552211269</v>
      </c>
      <c r="GC25" s="333">
        <v>1.6859883547285743</v>
      </c>
      <c r="GD25" s="333">
        <v>1.4095404190637415</v>
      </c>
      <c r="GE25" s="333">
        <v>1.3490441145971064</v>
      </c>
      <c r="GF25" s="333">
        <v>1.6207592076908401</v>
      </c>
      <c r="GG25" s="333">
        <v>2.1667002679532277</v>
      </c>
      <c r="GH25" s="333">
        <v>2.351603358106348</v>
      </c>
      <c r="GI25" s="333">
        <v>2.6075670845787648</v>
      </c>
      <c r="GJ25" s="333">
        <v>2.5737258095684852</v>
      </c>
      <c r="GK25" s="333">
        <v>2.2415583810616626</v>
      </c>
      <c r="GL25" s="333">
        <v>2.1919525543677554</v>
      </c>
      <c r="GM25" s="333">
        <v>2.5206226488443186</v>
      </c>
      <c r="GN25" s="333">
        <v>1.8682832866201615</v>
      </c>
      <c r="GO25" s="333">
        <v>1.4906156600812819</v>
      </c>
      <c r="GP25" s="333">
        <v>1.6091215849510316</v>
      </c>
      <c r="GQ25" s="333">
        <v>1.9116999493648565</v>
      </c>
      <c r="GR25" s="333">
        <v>2.169161218469871</v>
      </c>
      <c r="GS25" s="333">
        <v>1.831017753334208</v>
      </c>
      <c r="GT25" s="333">
        <v>1.7829049846924239</v>
      </c>
      <c r="GU25" s="333">
        <v>1.779230288738195</v>
      </c>
      <c r="GV25" s="333">
        <v>2.1116923445745166</v>
      </c>
      <c r="GW25" s="333">
        <v>2.0136517882903973</v>
      </c>
      <c r="GX25" s="333">
        <v>2.3675568642684728</v>
      </c>
      <c r="GY25" s="333">
        <v>1.8476919899628896</v>
      </c>
      <c r="GZ25" s="333">
        <v>1.8393543787060826</v>
      </c>
      <c r="HA25" s="333">
        <v>1.7249320796174985</v>
      </c>
      <c r="HB25" s="333">
        <v>1.6927722278904718</v>
      </c>
      <c r="HC25" s="333">
        <v>1.3387385113514123</v>
      </c>
      <c r="HD25" s="333">
        <v>2.0310300937968631</v>
      </c>
      <c r="HE25" s="333">
        <v>2.109435406602254</v>
      </c>
      <c r="HF25" s="333">
        <v>2.2285444166533543</v>
      </c>
      <c r="HG25" s="333">
        <v>1.8077933746988195</v>
      </c>
      <c r="HH25" s="333">
        <v>2.0761049788572605</v>
      </c>
      <c r="HI25" s="333">
        <v>2.0683696246832914</v>
      </c>
      <c r="HJ25" s="333">
        <v>2.2575900614026407</v>
      </c>
      <c r="HK25" s="333">
        <v>2.0068609418141072</v>
      </c>
      <c r="HL25" s="333">
        <v>1.6035154427793936</v>
      </c>
      <c r="HM25" s="333">
        <v>1.8562078978511005</v>
      </c>
      <c r="HN25" s="333">
        <v>2.3968370912858412</v>
      </c>
      <c r="HO25" s="333">
        <v>2.3543860560123675</v>
      </c>
      <c r="HP25" s="333">
        <v>2.2361358099280997</v>
      </c>
      <c r="HQ25" s="333">
        <v>2.096136352392838</v>
      </c>
      <c r="HR25" s="333">
        <v>2.4797343529650089</v>
      </c>
      <c r="HS25" s="333">
        <v>2.5528232250951159</v>
      </c>
      <c r="HT25" s="333">
        <v>2.1859928872671941</v>
      </c>
      <c r="HU25" s="333">
        <v>2.4991256052590387</v>
      </c>
      <c r="HV25" s="333">
        <v>2.3431199549235462</v>
      </c>
      <c r="HW25" s="333">
        <v>2.3093691986555802</v>
      </c>
      <c r="HX25" s="333">
        <v>1.7016964887694552</v>
      </c>
      <c r="HY25" s="333">
        <v>2.0786835519838109</v>
      </c>
      <c r="HZ25" s="333">
        <v>1.7723851319579886</v>
      </c>
      <c r="IA25" s="333">
        <v>1.7719939056102716</v>
      </c>
      <c r="IB25" s="333">
        <v>2.2733273005135533</v>
      </c>
      <c r="IC25" s="333">
        <v>2.4215700074963498</v>
      </c>
      <c r="ID25" s="333">
        <v>2.4071041917481981</v>
      </c>
      <c r="IE25" s="333">
        <v>1.9355523840527324</v>
      </c>
      <c r="IF25" s="333">
        <v>1.4651266017131994</v>
      </c>
      <c r="IG25" s="333">
        <v>1.532610576531455</v>
      </c>
      <c r="IH25" s="333">
        <v>1.5482125169035357</v>
      </c>
      <c r="II25" s="333">
        <v>1.935988527657772</v>
      </c>
      <c r="IJ25" s="333">
        <v>1.4881646734379652</v>
      </c>
      <c r="IK25" s="333">
        <v>1.576063438198352</v>
      </c>
      <c r="IL25" s="333">
        <v>1.6929127266097921</v>
      </c>
      <c r="IM25" s="333">
        <v>1.9680546160911623</v>
      </c>
      <c r="IN25" s="333">
        <v>2.2346934411182175</v>
      </c>
      <c r="IO25" s="333">
        <v>2.5399370951331441</v>
      </c>
      <c r="IP25" s="333">
        <v>2.6003442943243167</v>
      </c>
      <c r="IQ25" s="333">
        <v>2.3617337270310714</v>
      </c>
      <c r="IR25" s="333">
        <v>1.5855397421848421</v>
      </c>
      <c r="IS25" s="333">
        <v>1.579208748301681</v>
      </c>
      <c r="IT25" s="333">
        <v>1.937815941622036</v>
      </c>
      <c r="IU25" s="333">
        <v>2.4178023307373562</v>
      </c>
      <c r="IV25" s="333">
        <v>2.3961422003627604</v>
      </c>
      <c r="IW25" s="333">
        <v>2.3047447326374115</v>
      </c>
      <c r="IX25" s="333">
        <v>2.1588510456349743</v>
      </c>
      <c r="IY25" s="333">
        <v>1.4847222766231221</v>
      </c>
      <c r="IZ25" s="333">
        <v>1.2126616232815681</v>
      </c>
      <c r="JA25" s="333">
        <v>1.1025269030632918</v>
      </c>
      <c r="JB25" s="333">
        <v>1.1479103705699607</v>
      </c>
      <c r="JC25" s="333">
        <v>1.4480783242046007</v>
      </c>
      <c r="JD25" s="333">
        <v>1.6280726690100216</v>
      </c>
      <c r="JE25" s="333">
        <v>1.445387057026198</v>
      </c>
      <c r="JF25" s="333">
        <v>1.3459908175550896</v>
      </c>
      <c r="JG25" s="333">
        <v>1.3943055389687911</v>
      </c>
      <c r="JH25" s="333">
        <v>1.732783532240086</v>
      </c>
      <c r="JI25" s="333">
        <v>1.5857911985287596</v>
      </c>
      <c r="JJ25" s="333">
        <v>1.358799791908037</v>
      </c>
      <c r="JK25" s="333">
        <v>1.5256789237371966</v>
      </c>
      <c r="JL25" s="333">
        <v>1.2331109007952907</v>
      </c>
      <c r="JM25" s="333">
        <v>1.2906367574632494</v>
      </c>
      <c r="JN25" s="333">
        <v>1.1525766442310974</v>
      </c>
      <c r="JO25" s="333">
        <v>1.0925363023640438</v>
      </c>
      <c r="JP25" s="333">
        <v>0.98242177552334908</v>
      </c>
      <c r="JQ25" s="333">
        <v>1.3735776692726676</v>
      </c>
      <c r="JR25" s="333">
        <v>1.4877071335750209</v>
      </c>
      <c r="JS25" s="333">
        <v>1.165435993934306</v>
      </c>
      <c r="JT25" s="333">
        <v>0.9872363653267463</v>
      </c>
      <c r="JU25" s="333">
        <v>1.0026378259322262</v>
      </c>
      <c r="JV25" s="333">
        <v>1.0496088508164909</v>
      </c>
      <c r="JW25" s="333">
        <v>1.2425722863826683</v>
      </c>
      <c r="JX25" s="333">
        <v>1.3310406781352389</v>
      </c>
      <c r="JY25" s="333">
        <v>1.2464405518267461</v>
      </c>
      <c r="JZ25" s="333">
        <v>1.3257453922989442</v>
      </c>
      <c r="KA25" s="333">
        <v>1.076793923263027</v>
      </c>
      <c r="KB25" s="333">
        <v>1.1020417752830229</v>
      </c>
      <c r="KC25" s="333">
        <v>1.3056987454329856</v>
      </c>
      <c r="KD25" s="333">
        <v>1.0514969444079052</v>
      </c>
      <c r="KE25" s="333">
        <v>1.2652296582610765</v>
      </c>
      <c r="KF25" s="333">
        <v>1.3096585798358922</v>
      </c>
      <c r="KG25" s="333">
        <v>1.3318787129411847</v>
      </c>
      <c r="KH25" s="333">
        <v>0.95783584374177844</v>
      </c>
      <c r="KI25" s="333">
        <v>0.9593643991693892</v>
      </c>
      <c r="KJ25" s="333">
        <v>1.008629110188848</v>
      </c>
      <c r="KK25" s="333">
        <v>0.9292438945197814</v>
      </c>
      <c r="KL25" s="333">
        <v>0.91631660979563379</v>
      </c>
      <c r="KM25" s="333">
        <v>0.99303126720466772</v>
      </c>
      <c r="KN25" s="333">
        <v>0.92112394471315484</v>
      </c>
      <c r="KO25" s="333">
        <v>0.89722098327613298</v>
      </c>
      <c r="KP25" s="333">
        <v>0.85568266063522347</v>
      </c>
      <c r="KQ25" s="333">
        <v>1.0168878848385496</v>
      </c>
      <c r="KR25" s="333">
        <v>0.90855496931301827</v>
      </c>
      <c r="KS25" s="333">
        <v>0.90582061556079718</v>
      </c>
      <c r="KT25" s="333">
        <v>0.97045330077668113</v>
      </c>
      <c r="KU25" s="333">
        <v>0.92189167594414756</v>
      </c>
      <c r="KV25" s="333">
        <v>0.93042723035081343</v>
      </c>
      <c r="KW25" s="333">
        <v>0.88969733873963153</v>
      </c>
      <c r="KX25" s="333">
        <v>0.96617647980078492</v>
      </c>
      <c r="KY25" s="333">
        <v>0.88730201824559896</v>
      </c>
      <c r="KZ25" s="333">
        <v>0.98173299264360259</v>
      </c>
      <c r="LA25" s="333">
        <v>0.79878014279199017</v>
      </c>
      <c r="LB25" s="333">
        <v>0.93037040332603371</v>
      </c>
      <c r="LC25" s="333">
        <v>1.0133310356300864</v>
      </c>
      <c r="LD25" s="333">
        <v>1.0144158240747343</v>
      </c>
      <c r="LE25" s="333">
        <v>1.0208106145493048</v>
      </c>
      <c r="LF25" s="333">
        <v>0.94523025848236242</v>
      </c>
      <c r="LG25" s="333">
        <v>1.0018445397165718</v>
      </c>
      <c r="LH25" s="333">
        <v>0.93612906629795922</v>
      </c>
      <c r="LI25" s="333">
        <v>1.011660385961666</v>
      </c>
      <c r="LJ25" s="333">
        <v>0.96048074431107611</v>
      </c>
      <c r="LK25" s="333">
        <v>1.0375940587227499</v>
      </c>
      <c r="LL25" s="333">
        <v>1.0818003426199407</v>
      </c>
      <c r="LM25" s="333">
        <v>1.0238598218070525</v>
      </c>
      <c r="LN25" s="333">
        <v>1.0033389153547398</v>
      </c>
      <c r="LO25" s="333">
        <v>1.1608459123537185</v>
      </c>
      <c r="LP25" s="333">
        <v>1.1635807809510323</v>
      </c>
      <c r="LQ25" s="333">
        <v>1.0422047254511482</v>
      </c>
      <c r="LR25" s="333">
        <v>0.9909669217902195</v>
      </c>
      <c r="LS25" s="333">
        <v>1.0703061955788844</v>
      </c>
      <c r="LT25" s="333">
        <v>0.96591966218526382</v>
      </c>
      <c r="LU25" s="333">
        <v>1.0580857520930402</v>
      </c>
      <c r="LV25" s="333">
        <v>1.2199707995930478</v>
      </c>
      <c r="LW25" s="333">
        <v>1.2181527106983079</v>
      </c>
      <c r="LX25" s="333">
        <v>1.2530181420796804</v>
      </c>
      <c r="LY25" s="333">
        <v>1.0570146288514719</v>
      </c>
      <c r="LZ25" s="333">
        <v>1.1124166324440523</v>
      </c>
      <c r="MA25" s="333">
        <v>1.1347087001198302</v>
      </c>
      <c r="MB25" s="333">
        <v>1.1293421079497588</v>
      </c>
      <c r="MC25" s="333">
        <v>1.0538150673407467</v>
      </c>
      <c r="MD25" s="333">
        <v>1.0480973943045304</v>
      </c>
      <c r="ME25" s="333">
        <v>1.1065243177936581</v>
      </c>
      <c r="MF25" s="333">
        <v>1.0383458156882719</v>
      </c>
      <c r="MG25" s="333">
        <v>1.0081301234474598</v>
      </c>
      <c r="MH25" s="333">
        <v>1.1077885180327762</v>
      </c>
      <c r="MI25" s="333">
        <v>1.1268796840270623</v>
      </c>
      <c r="MJ25" s="333">
        <v>1.1199553294240383</v>
      </c>
      <c r="MK25" s="333">
        <v>1.1561406036488844</v>
      </c>
      <c r="ML25" s="333">
        <v>1.1282787117189772</v>
      </c>
      <c r="MM25" s="333">
        <v>1.1552634945980929</v>
      </c>
      <c r="MN25" s="333">
        <v>1.1582256666427269</v>
      </c>
      <c r="MO25" s="333">
        <v>1.2166265036351993</v>
      </c>
      <c r="MP25" s="333">
        <v>1.1997299894099991</v>
      </c>
      <c r="MQ25" s="333">
        <v>1.227718657061365</v>
      </c>
      <c r="MR25" s="333">
        <v>1.1725261026521603</v>
      </c>
      <c r="MS25" s="333">
        <v>1.1206965619274658</v>
      </c>
      <c r="MT25" s="333">
        <v>1.103639185193918</v>
      </c>
      <c r="MU25" s="333">
        <v>1.2538348227799498</v>
      </c>
      <c r="MV25" s="333">
        <v>1.1975178252922205</v>
      </c>
      <c r="MW25" s="333">
        <v>1.2633174315870961</v>
      </c>
      <c r="MX25" s="333">
        <v>1.2543455372757455</v>
      </c>
      <c r="MY25" s="333">
        <v>1.2295932379843673</v>
      </c>
      <c r="MZ25" s="333">
        <v>1.1128288987789579</v>
      </c>
      <c r="NA25" s="333">
        <v>1.2985515520000648</v>
      </c>
      <c r="NB25" s="333">
        <v>1.341584569280307</v>
      </c>
      <c r="NC25" s="333">
        <v>1.1950377797144751</v>
      </c>
      <c r="ND25" s="333">
        <v>1.1694684732180669</v>
      </c>
      <c r="NE25" s="333">
        <v>1.2859742685171041</v>
      </c>
      <c r="NF25" s="333">
        <v>1.1819481543611878</v>
      </c>
      <c r="NG25" s="333">
        <v>1.0680604496656247</v>
      </c>
      <c r="NH25" s="333">
        <v>1.1452017668136043</v>
      </c>
      <c r="NI25" s="333">
        <v>1.2012787156921512</v>
      </c>
      <c r="NJ25" s="333">
        <v>1.1606265158833522</v>
      </c>
    </row>
    <row r="26" spans="4:374" x14ac:dyDescent="0.25">
      <c r="I26" s="327">
        <v>0.95833333333333304</v>
      </c>
      <c r="J26" s="333">
        <v>1.2502844533970869</v>
      </c>
      <c r="K26" s="333">
        <v>1.23226899853153</v>
      </c>
      <c r="L26" s="333">
        <v>1.1628254411927723</v>
      </c>
      <c r="M26" s="333">
        <v>1.2334790866651388</v>
      </c>
      <c r="N26" s="333">
        <v>1.2941034016021438</v>
      </c>
      <c r="O26" s="333">
        <v>1.2842958506183959</v>
      </c>
      <c r="P26" s="333">
        <v>1.1409005989067913</v>
      </c>
      <c r="Q26" s="333">
        <v>0.98884193789848995</v>
      </c>
      <c r="R26" s="333">
        <v>1.0092573170923813</v>
      </c>
      <c r="S26" s="333">
        <v>0.98663646648193148</v>
      </c>
      <c r="T26" s="333">
        <v>0.94918514585003022</v>
      </c>
      <c r="U26" s="333">
        <v>0.85287495105952349</v>
      </c>
      <c r="V26" s="333">
        <v>1.034719535039609</v>
      </c>
      <c r="W26" s="333">
        <v>1.1096064376560821</v>
      </c>
      <c r="X26" s="333">
        <v>1.0180140251255059</v>
      </c>
      <c r="Y26" s="333">
        <v>1.0206542003310861</v>
      </c>
      <c r="Z26" s="333">
        <v>1.0026338980117464</v>
      </c>
      <c r="AA26" s="333">
        <v>1.029584267984929</v>
      </c>
      <c r="AB26" s="333">
        <v>0.94221337877722566</v>
      </c>
      <c r="AC26" s="333">
        <v>0.89605294247572731</v>
      </c>
      <c r="AD26" s="333">
        <v>0.8672934983530638</v>
      </c>
      <c r="AE26" s="333">
        <v>0.87347617722647819</v>
      </c>
      <c r="AF26" s="333">
        <v>0.88709161603843489</v>
      </c>
      <c r="AG26" s="333">
        <v>0.93890221661957951</v>
      </c>
      <c r="AH26" s="333">
        <v>0.97377184439482189</v>
      </c>
      <c r="AI26" s="333">
        <v>0.93222857940968373</v>
      </c>
      <c r="AJ26" s="333">
        <v>0.81912771330966594</v>
      </c>
      <c r="AK26" s="333">
        <v>0.83106616918834597</v>
      </c>
      <c r="AL26" s="333">
        <v>0.91635352027567907</v>
      </c>
      <c r="AM26" s="333">
        <v>0.92130580893229996</v>
      </c>
      <c r="AN26" s="333">
        <v>0.91688208456022235</v>
      </c>
      <c r="AO26" s="333">
        <v>0.85361464348069271</v>
      </c>
      <c r="AP26" s="333">
        <v>1.0701218816524851</v>
      </c>
      <c r="AQ26" s="333">
        <v>0.98887590562714989</v>
      </c>
      <c r="AR26" s="333">
        <v>0.88128323340284997</v>
      </c>
      <c r="AS26" s="333">
        <v>0.9653992416012146</v>
      </c>
      <c r="AT26" s="333">
        <v>0.98000496651860514</v>
      </c>
      <c r="AU26" s="333">
        <v>0.89097546516119319</v>
      </c>
      <c r="AV26" s="333">
        <v>0.96763978379617044</v>
      </c>
      <c r="AW26" s="333">
        <v>0.92185036872037651</v>
      </c>
      <c r="AX26" s="333">
        <v>0.86230618709878737</v>
      </c>
      <c r="AY26" s="333">
        <v>0.80910188019458562</v>
      </c>
      <c r="AZ26" s="333">
        <v>0.93373610779912009</v>
      </c>
      <c r="BA26" s="333">
        <v>0.91221977791964748</v>
      </c>
      <c r="BB26" s="333">
        <v>0.86163361932608284</v>
      </c>
      <c r="BC26" s="333">
        <v>0.79088172781307031</v>
      </c>
      <c r="BD26" s="333">
        <v>0.83525904578563748</v>
      </c>
      <c r="BE26" s="333">
        <v>0.84764247896600931</v>
      </c>
      <c r="BF26" s="333">
        <v>0.86248251190940384</v>
      </c>
      <c r="BG26" s="333">
        <v>0.82730330805796759</v>
      </c>
      <c r="BH26" s="333">
        <v>0.74996026822852646</v>
      </c>
      <c r="BI26" s="333">
        <v>0.81648965131936324</v>
      </c>
      <c r="BJ26" s="333">
        <v>0.85959068222645019</v>
      </c>
      <c r="BK26" s="333">
        <v>0.80799989360386759</v>
      </c>
      <c r="BL26" s="333">
        <v>0.80671095601545717</v>
      </c>
      <c r="BM26" s="333">
        <v>0.84120370196522998</v>
      </c>
      <c r="BN26" s="333">
        <v>0.86977878438694023</v>
      </c>
      <c r="BO26" s="333">
        <v>0.77031439168003879</v>
      </c>
      <c r="BP26" s="333">
        <v>0.77410994382288023</v>
      </c>
      <c r="BQ26" s="333">
        <v>0.76982300908300616</v>
      </c>
      <c r="BR26" s="333">
        <v>0.86646930201945183</v>
      </c>
      <c r="BS26" s="333">
        <v>0.96747446558026551</v>
      </c>
      <c r="BT26" s="333">
        <v>0.89000163019281364</v>
      </c>
      <c r="BU26" s="333">
        <v>0.8891764796795717</v>
      </c>
      <c r="BV26" s="333">
        <v>0.89799345190211999</v>
      </c>
      <c r="BW26" s="333">
        <v>0.93470439265334659</v>
      </c>
      <c r="BX26" s="333">
        <v>0.89196886082719629</v>
      </c>
      <c r="BY26" s="333">
        <v>0.92383287004063519</v>
      </c>
      <c r="BZ26" s="333">
        <v>0.87247166412818866</v>
      </c>
      <c r="CA26" s="333">
        <v>0.9529551201030213</v>
      </c>
      <c r="CB26" s="333">
        <v>0.89027451959310577</v>
      </c>
      <c r="CC26" s="333">
        <v>0.9411490892497798</v>
      </c>
      <c r="CD26" s="333">
        <v>0.96117105104227551</v>
      </c>
      <c r="CE26" s="333">
        <v>0.91667925799067917</v>
      </c>
      <c r="CF26" s="333">
        <v>0.99125123516901925</v>
      </c>
      <c r="CG26" s="333">
        <v>0.89629069553501561</v>
      </c>
      <c r="CH26" s="333">
        <v>0.90710140790569249</v>
      </c>
      <c r="CI26" s="333">
        <v>0.85604495197101305</v>
      </c>
      <c r="CJ26" s="333">
        <v>0.89851723810038731</v>
      </c>
      <c r="CK26" s="333">
        <v>0.9296001178317933</v>
      </c>
      <c r="CL26" s="333">
        <v>0.85830581583281396</v>
      </c>
      <c r="CM26" s="333">
        <v>0.85046474264441918</v>
      </c>
      <c r="CN26" s="333">
        <v>0.90845553792154743</v>
      </c>
      <c r="CO26" s="333">
        <v>0.92380912433994478</v>
      </c>
      <c r="CP26" s="333">
        <v>0.86683869609217867</v>
      </c>
      <c r="CQ26" s="333">
        <v>0.83861011290505894</v>
      </c>
      <c r="CR26" s="333">
        <v>0.82383640138251457</v>
      </c>
      <c r="CS26" s="333">
        <v>0.86388429146552514</v>
      </c>
      <c r="CT26" s="333">
        <v>0.81894292935180835</v>
      </c>
      <c r="CU26" s="333">
        <v>0.89922470949993205</v>
      </c>
      <c r="CV26" s="333">
        <v>0.81563778296906031</v>
      </c>
      <c r="CW26" s="333">
        <v>0.85628394098575178</v>
      </c>
      <c r="CX26" s="333">
        <v>0.80681118629943827</v>
      </c>
      <c r="CY26" s="333">
        <v>0.83835116445215419</v>
      </c>
      <c r="CZ26" s="333">
        <v>0.90435582689669358</v>
      </c>
      <c r="DA26" s="333">
        <v>0.85091157726962319</v>
      </c>
      <c r="DB26" s="333">
        <v>0.80315373379274657</v>
      </c>
      <c r="DC26" s="333">
        <v>0.86686925525050029</v>
      </c>
      <c r="DD26" s="333">
        <v>0.84917493405483346</v>
      </c>
      <c r="DE26" s="333">
        <v>0.86745025204568071</v>
      </c>
      <c r="DF26" s="333">
        <v>0.80255932899616744</v>
      </c>
      <c r="DG26" s="333">
        <v>0.76385683841276175</v>
      </c>
      <c r="DH26" s="333">
        <v>0.79248389085086746</v>
      </c>
      <c r="DI26" s="333">
        <v>0.81977364027303079</v>
      </c>
      <c r="DJ26" s="333">
        <v>0.94165633493333156</v>
      </c>
      <c r="DK26" s="333">
        <v>0.87703367472746407</v>
      </c>
      <c r="DL26" s="333">
        <v>0.8550837754036078</v>
      </c>
      <c r="DM26" s="333">
        <v>0.87011655544029332</v>
      </c>
      <c r="DN26" s="333">
        <v>0.85809670971212026</v>
      </c>
      <c r="DO26" s="333">
        <v>0.84788821784871493</v>
      </c>
      <c r="DP26" s="333">
        <v>0.78048632945945962</v>
      </c>
      <c r="DQ26" s="333">
        <v>0.79919873943703612</v>
      </c>
      <c r="DR26" s="333">
        <v>0.78095529526336782</v>
      </c>
      <c r="DS26" s="333">
        <v>0.76490020581171048</v>
      </c>
      <c r="DT26" s="333">
        <v>0.80222798992381927</v>
      </c>
      <c r="DU26" s="333">
        <v>0.71876297517028709</v>
      </c>
      <c r="DV26" s="333">
        <v>0.85366710421119441</v>
      </c>
      <c r="DW26" s="333">
        <v>0.84694985313741156</v>
      </c>
      <c r="DX26" s="333">
        <v>0.78586531530750103</v>
      </c>
      <c r="DY26" s="333">
        <v>0.82804158205366962</v>
      </c>
      <c r="DZ26" s="333">
        <v>0.74533029061718148</v>
      </c>
      <c r="EA26" s="333">
        <v>0.9236387314523391</v>
      </c>
      <c r="EB26" s="333">
        <v>1.0475748072421438</v>
      </c>
      <c r="EC26" s="333">
        <v>0.98995447690674443</v>
      </c>
      <c r="ED26" s="333">
        <v>0.81618374883234079</v>
      </c>
      <c r="EE26" s="333">
        <v>0.77889627405451023</v>
      </c>
      <c r="EF26" s="333">
        <v>0.84861665254413765</v>
      </c>
      <c r="EG26" s="333">
        <v>0.81640841384167273</v>
      </c>
      <c r="EH26" s="333">
        <v>0.84402354756084041</v>
      </c>
      <c r="EI26" s="333">
        <v>0.80592762370993198</v>
      </c>
      <c r="EJ26" s="333">
        <v>0.88097587898625862</v>
      </c>
      <c r="EK26" s="333">
        <v>0.86770486731855001</v>
      </c>
      <c r="EL26" s="333">
        <v>0.89773964455978672</v>
      </c>
      <c r="EM26" s="333">
        <v>0.93413433786894162</v>
      </c>
      <c r="EN26" s="333">
        <v>0.95742104878401846</v>
      </c>
      <c r="EO26" s="333">
        <v>0.83730233281220101</v>
      </c>
      <c r="EP26" s="333">
        <v>0.87995514198271585</v>
      </c>
      <c r="EQ26" s="333">
        <v>0.89722590760047627</v>
      </c>
      <c r="ER26" s="333">
        <v>0.92699437052168676</v>
      </c>
      <c r="ES26" s="333">
        <v>1.0914029130690992</v>
      </c>
      <c r="ET26" s="333">
        <v>0.91241364180026063</v>
      </c>
      <c r="EU26" s="333">
        <v>0.83546276284813425</v>
      </c>
      <c r="EV26" s="333">
        <v>1.1002674326936712</v>
      </c>
      <c r="EW26" s="333">
        <v>1.083062280454721</v>
      </c>
      <c r="EX26" s="333">
        <v>1.2861341670040807</v>
      </c>
      <c r="EY26" s="333">
        <v>1.5243565499210185</v>
      </c>
      <c r="EZ26" s="333">
        <v>0.95224631835035234</v>
      </c>
      <c r="FA26" s="333">
        <v>0.97685165189139012</v>
      </c>
      <c r="FB26" s="333">
        <v>1.2772128347233502</v>
      </c>
      <c r="FC26" s="333">
        <v>1.024156153442175</v>
      </c>
      <c r="FD26" s="333">
        <v>0.98768352496141454</v>
      </c>
      <c r="FE26" s="333">
        <v>1.1718214860323528</v>
      </c>
      <c r="FF26" s="333">
        <v>1.4869059390759007</v>
      </c>
      <c r="FG26" s="333">
        <v>0.91934250110917304</v>
      </c>
      <c r="FH26" s="333">
        <v>0.9487347403929145</v>
      </c>
      <c r="FI26" s="333">
        <v>0.95082228453051598</v>
      </c>
      <c r="FJ26" s="333">
        <v>0.9373638702950563</v>
      </c>
      <c r="FK26" s="333">
        <v>1.0165066601150552</v>
      </c>
      <c r="FL26" s="333">
        <v>1.1670443680621339</v>
      </c>
      <c r="FM26" s="333">
        <v>1.2666268497371251</v>
      </c>
      <c r="FN26" s="333">
        <v>1.0769682886623131</v>
      </c>
      <c r="FO26" s="333">
        <v>1.0597385467262797</v>
      </c>
      <c r="FP26" s="333">
        <v>1.0502178329882561</v>
      </c>
      <c r="FQ26" s="333">
        <v>1.2227797823397564</v>
      </c>
      <c r="FR26" s="333">
        <v>1.4548233329544662</v>
      </c>
      <c r="FS26" s="333">
        <v>1.1963382570410228</v>
      </c>
      <c r="FT26" s="333">
        <v>1.4028987849525372</v>
      </c>
      <c r="FU26" s="333">
        <v>1.5394294733436715</v>
      </c>
      <c r="FV26" s="333">
        <v>1.6713395564610847</v>
      </c>
      <c r="FW26" s="333">
        <v>1.6658219826811564</v>
      </c>
      <c r="FX26" s="333">
        <v>1.562203752991153</v>
      </c>
      <c r="FY26" s="333">
        <v>1.5282417538865511</v>
      </c>
      <c r="FZ26" s="333">
        <v>1.1875834810605685</v>
      </c>
      <c r="GA26" s="333">
        <v>1.1459130955785128</v>
      </c>
      <c r="GB26" s="333">
        <v>1.4859460423963473</v>
      </c>
      <c r="GC26" s="333">
        <v>1.4298859802010961</v>
      </c>
      <c r="GD26" s="333">
        <v>1.278069183687893</v>
      </c>
      <c r="GE26" s="333">
        <v>1.2061577323272257</v>
      </c>
      <c r="GF26" s="333">
        <v>1.494776988585663</v>
      </c>
      <c r="GG26" s="333">
        <v>1.9172733136374804</v>
      </c>
      <c r="GH26" s="333">
        <v>2.0882163587217804</v>
      </c>
      <c r="GI26" s="333">
        <v>2.3402926775508983</v>
      </c>
      <c r="GJ26" s="333">
        <v>2.3369827045971427</v>
      </c>
      <c r="GK26" s="333">
        <v>2.0530911018687727</v>
      </c>
      <c r="GL26" s="333">
        <v>2.1343695778852854</v>
      </c>
      <c r="GM26" s="333">
        <v>2.3506142438194884</v>
      </c>
      <c r="GN26" s="333">
        <v>1.6779904723271759</v>
      </c>
      <c r="GO26" s="333">
        <v>1.3732586863432708</v>
      </c>
      <c r="GP26" s="333">
        <v>1.5070808254856156</v>
      </c>
      <c r="GQ26" s="333">
        <v>1.6464987205077404</v>
      </c>
      <c r="GR26" s="333">
        <v>1.9773258047439457</v>
      </c>
      <c r="GS26" s="333">
        <v>1.7094981858181082</v>
      </c>
      <c r="GT26" s="333">
        <v>1.6159446118476297</v>
      </c>
      <c r="GU26" s="333">
        <v>1.6258352090632648</v>
      </c>
      <c r="GV26" s="333">
        <v>1.9453427373814207</v>
      </c>
      <c r="GW26" s="333">
        <v>1.7894393833583917</v>
      </c>
      <c r="GX26" s="333">
        <v>2.1014436925481923</v>
      </c>
      <c r="GY26" s="333">
        <v>1.6894627268010196</v>
      </c>
      <c r="GZ26" s="333">
        <v>1.7155505202376886</v>
      </c>
      <c r="HA26" s="333">
        <v>1.5614454957263009</v>
      </c>
      <c r="HB26" s="333">
        <v>1.6361772833471255</v>
      </c>
      <c r="HC26" s="333">
        <v>1.3794859421265762</v>
      </c>
      <c r="HD26" s="333">
        <v>1.8368783134242312</v>
      </c>
      <c r="HE26" s="333">
        <v>1.9384183915554196</v>
      </c>
      <c r="HF26" s="333">
        <v>2.0585444590415931</v>
      </c>
      <c r="HG26" s="333">
        <v>1.6773935748719644</v>
      </c>
      <c r="HH26" s="333">
        <v>1.8996731937335656</v>
      </c>
      <c r="HI26" s="333">
        <v>1.8492321043316178</v>
      </c>
      <c r="HJ26" s="333">
        <v>2.1100264381540161</v>
      </c>
      <c r="HK26" s="333">
        <v>1.807721302764681</v>
      </c>
      <c r="HL26" s="333">
        <v>1.5294101892328487</v>
      </c>
      <c r="HM26" s="333">
        <v>1.7339821113646217</v>
      </c>
      <c r="HN26" s="333">
        <v>2.2180136943698914</v>
      </c>
      <c r="HO26" s="333">
        <v>2.1662257825691054</v>
      </c>
      <c r="HP26" s="333">
        <v>2.1260861863047911</v>
      </c>
      <c r="HQ26" s="333">
        <v>2.0292272176060862</v>
      </c>
      <c r="HR26" s="333">
        <v>2.2932117255027</v>
      </c>
      <c r="HS26" s="333">
        <v>2.3455064914407124</v>
      </c>
      <c r="HT26" s="333">
        <v>1.988751461845061</v>
      </c>
      <c r="HU26" s="333">
        <v>2.3267157449749005</v>
      </c>
      <c r="HV26" s="333">
        <v>2.2243947269944742</v>
      </c>
      <c r="HW26" s="333">
        <v>2.1445748887809266</v>
      </c>
      <c r="HX26" s="333">
        <v>1.6405868548896785</v>
      </c>
      <c r="HY26" s="333">
        <v>1.8859319941558115</v>
      </c>
      <c r="HZ26" s="333">
        <v>1.6070528372452735</v>
      </c>
      <c r="IA26" s="333">
        <v>1.6195526582120281</v>
      </c>
      <c r="IB26" s="333">
        <v>2.0959187857952806</v>
      </c>
      <c r="IC26" s="333">
        <v>2.2153057196131609</v>
      </c>
      <c r="ID26" s="333">
        <v>2.1105393090611466</v>
      </c>
      <c r="IE26" s="333">
        <v>1.8071485913779755</v>
      </c>
      <c r="IF26" s="333">
        <v>1.3657248694229187</v>
      </c>
      <c r="IG26" s="333">
        <v>1.3311994396611131</v>
      </c>
      <c r="IH26" s="333">
        <v>1.4383220554775376</v>
      </c>
      <c r="II26" s="333">
        <v>1.6747889169076937</v>
      </c>
      <c r="IJ26" s="333">
        <v>1.3273101677718708</v>
      </c>
      <c r="IK26" s="333">
        <v>1.3990344376707122</v>
      </c>
      <c r="IL26" s="333">
        <v>1.4899988373853474</v>
      </c>
      <c r="IM26" s="333">
        <v>1.8622672296665541</v>
      </c>
      <c r="IN26" s="333">
        <v>1.9806045484422738</v>
      </c>
      <c r="IO26" s="333">
        <v>2.3278137148543494</v>
      </c>
      <c r="IP26" s="333">
        <v>2.3219851995411815</v>
      </c>
      <c r="IQ26" s="333">
        <v>2.076488446070103</v>
      </c>
      <c r="IR26" s="333">
        <v>1.4777576582051855</v>
      </c>
      <c r="IS26" s="333">
        <v>1.3884584893701044</v>
      </c>
      <c r="IT26" s="333">
        <v>1.767421695391185</v>
      </c>
      <c r="IU26" s="333">
        <v>2.1991163091150652</v>
      </c>
      <c r="IV26" s="333">
        <v>2.1282483919034219</v>
      </c>
      <c r="IW26" s="333">
        <v>1.9827987259902085</v>
      </c>
      <c r="IX26" s="333">
        <v>1.911406382818392</v>
      </c>
      <c r="IY26" s="333">
        <v>1.3437981984318064</v>
      </c>
      <c r="IZ26" s="333">
        <v>1.1812291478139252</v>
      </c>
      <c r="JA26" s="333">
        <v>0.98334926845476101</v>
      </c>
      <c r="JB26" s="333">
        <v>1.0528406791510709</v>
      </c>
      <c r="JC26" s="333">
        <v>1.347328035389852</v>
      </c>
      <c r="JD26" s="333">
        <v>1.4255828035766267</v>
      </c>
      <c r="JE26" s="333">
        <v>1.2969416842872978</v>
      </c>
      <c r="JF26" s="333">
        <v>1.2221213256665033</v>
      </c>
      <c r="JG26" s="333">
        <v>1.2576263996813426</v>
      </c>
      <c r="JH26" s="333">
        <v>1.4488765630125653</v>
      </c>
      <c r="JI26" s="333">
        <v>1.5039687960697092</v>
      </c>
      <c r="JJ26" s="333">
        <v>1.2539528652689458</v>
      </c>
      <c r="JK26" s="333">
        <v>1.3392666876016761</v>
      </c>
      <c r="JL26" s="333">
        <v>1.1495905003971658</v>
      </c>
      <c r="JM26" s="333">
        <v>1.1544879232545679</v>
      </c>
      <c r="JN26" s="333">
        <v>1.0674807636723709</v>
      </c>
      <c r="JO26" s="333">
        <v>0.95044684229558885</v>
      </c>
      <c r="JP26" s="333">
        <v>0.90556942427420817</v>
      </c>
      <c r="JQ26" s="333">
        <v>1.1699831140441921</v>
      </c>
      <c r="JR26" s="333">
        <v>1.292535482194016</v>
      </c>
      <c r="JS26" s="333">
        <v>1.0552067847182955</v>
      </c>
      <c r="JT26" s="333">
        <v>0.8451415373986787</v>
      </c>
      <c r="JU26" s="333">
        <v>0.92444992680097304</v>
      </c>
      <c r="JV26" s="333">
        <v>0.92952747921973655</v>
      </c>
      <c r="JW26" s="333">
        <v>1.0422633164959338</v>
      </c>
      <c r="JX26" s="333">
        <v>1.1789228302966921</v>
      </c>
      <c r="JY26" s="333">
        <v>1.0549975716546871</v>
      </c>
      <c r="JZ26" s="333">
        <v>1.134968198176022</v>
      </c>
      <c r="KA26" s="333">
        <v>0.99833126248611959</v>
      </c>
      <c r="KB26" s="333">
        <v>0.99556224088244916</v>
      </c>
      <c r="KC26" s="333">
        <v>1.1523177301999623</v>
      </c>
      <c r="KD26" s="333">
        <v>0.93443732773930188</v>
      </c>
      <c r="KE26" s="333">
        <v>1.0863465070444958</v>
      </c>
      <c r="KF26" s="333">
        <v>1.2539756891883174</v>
      </c>
      <c r="KG26" s="333">
        <v>1.1779104552533968</v>
      </c>
      <c r="KH26" s="333">
        <v>0.85038281356802292</v>
      </c>
      <c r="KI26" s="333">
        <v>0.8932473040562775</v>
      </c>
      <c r="KJ26" s="333">
        <v>0.81378362938360649</v>
      </c>
      <c r="KK26" s="333">
        <v>0.83573352138535972</v>
      </c>
      <c r="KL26" s="333">
        <v>0.84076687564212671</v>
      </c>
      <c r="KM26" s="333">
        <v>0.8350008613309986</v>
      </c>
      <c r="KN26" s="333">
        <v>0.83966691268882798</v>
      </c>
      <c r="KO26" s="333">
        <v>0.77423588281379019</v>
      </c>
      <c r="KP26" s="333">
        <v>0.80603681206275968</v>
      </c>
      <c r="KQ26" s="333">
        <v>0.88316016482313386</v>
      </c>
      <c r="KR26" s="333">
        <v>0.85076392526278621</v>
      </c>
      <c r="KS26" s="333">
        <v>0.75482993865415171</v>
      </c>
      <c r="KT26" s="333">
        <v>0.94433708062859578</v>
      </c>
      <c r="KU26" s="333">
        <v>0.82737903969968662</v>
      </c>
      <c r="KV26" s="333">
        <v>0.83999100791956305</v>
      </c>
      <c r="KW26" s="333">
        <v>0.79600635350311555</v>
      </c>
      <c r="KX26" s="333">
        <v>0.86382179314706309</v>
      </c>
      <c r="KY26" s="333">
        <v>0.75459257653757073</v>
      </c>
      <c r="KZ26" s="333">
        <v>0.86140855840111186</v>
      </c>
      <c r="LA26" s="333">
        <v>0.74172812724782367</v>
      </c>
      <c r="LB26" s="333">
        <v>0.83131056627511812</v>
      </c>
      <c r="LC26" s="333">
        <v>0.91020379439104315</v>
      </c>
      <c r="LD26" s="333">
        <v>0.87879454554308734</v>
      </c>
      <c r="LE26" s="333">
        <v>0.87951434307187026</v>
      </c>
      <c r="LF26" s="333">
        <v>0.85334671554918917</v>
      </c>
      <c r="LG26" s="333">
        <v>0.8805915477788322</v>
      </c>
      <c r="LH26" s="333">
        <v>0.83839522680441469</v>
      </c>
      <c r="LI26" s="333">
        <v>0.83286267300205252</v>
      </c>
      <c r="LJ26" s="333">
        <v>0.91148907977582372</v>
      </c>
      <c r="LK26" s="333">
        <v>0.90307958488996287</v>
      </c>
      <c r="LL26" s="333">
        <v>0.96097991996706245</v>
      </c>
      <c r="LM26" s="333">
        <v>0.85007050847383614</v>
      </c>
      <c r="LN26" s="333">
        <v>0.90352324832463493</v>
      </c>
      <c r="LO26" s="333">
        <v>0.97484970955297467</v>
      </c>
      <c r="LP26" s="333">
        <v>1.009704961000969</v>
      </c>
      <c r="LQ26" s="333">
        <v>1.0118383841157312</v>
      </c>
      <c r="LR26" s="333">
        <v>1.0230380013337581</v>
      </c>
      <c r="LS26" s="333">
        <v>0.93946918837811844</v>
      </c>
      <c r="LT26" s="333">
        <v>0.85668618114648565</v>
      </c>
      <c r="LU26" s="333">
        <v>0.98342926972107647</v>
      </c>
      <c r="LV26" s="333">
        <v>1.0895839208560418</v>
      </c>
      <c r="LW26" s="333">
        <v>1.1154860996467484</v>
      </c>
      <c r="LX26" s="333">
        <v>1.1376127091938515</v>
      </c>
      <c r="LY26" s="333">
        <v>0.93026139671072572</v>
      </c>
      <c r="LZ26" s="333">
        <v>0.86548118901126381</v>
      </c>
      <c r="MA26" s="333">
        <v>0.96569954075982434</v>
      </c>
      <c r="MB26" s="333">
        <v>0.96769355472998053</v>
      </c>
      <c r="MC26" s="333">
        <v>0.98675859702379654</v>
      </c>
      <c r="MD26" s="333">
        <v>1.0226835352441612</v>
      </c>
      <c r="ME26" s="333">
        <v>1.0094060086246277</v>
      </c>
      <c r="MF26" s="333">
        <v>0.98078051610314976</v>
      </c>
      <c r="MG26" s="333">
        <v>0.90729391468434173</v>
      </c>
      <c r="MH26" s="333">
        <v>0.92961343328693291</v>
      </c>
      <c r="MI26" s="333">
        <v>1.0166203429085463</v>
      </c>
      <c r="MJ26" s="333">
        <v>0.98041629261526109</v>
      </c>
      <c r="MK26" s="333">
        <v>0.99357149430103109</v>
      </c>
      <c r="ML26" s="333">
        <v>1.0596199135482762</v>
      </c>
      <c r="MM26" s="333">
        <v>1.1303061035586059</v>
      </c>
      <c r="MN26" s="333">
        <v>1.0322057604373529</v>
      </c>
      <c r="MO26" s="333">
        <v>1.0618173502932204</v>
      </c>
      <c r="MP26" s="333">
        <v>1.0320464182050268</v>
      </c>
      <c r="MQ26" s="333">
        <v>1.0348622078676344</v>
      </c>
      <c r="MR26" s="333">
        <v>1.0034388425789944</v>
      </c>
      <c r="MS26" s="333">
        <v>0.98113505514112098</v>
      </c>
      <c r="MT26" s="333">
        <v>1.0315257355326306</v>
      </c>
      <c r="MU26" s="333">
        <v>1.0135015399876053</v>
      </c>
      <c r="MV26" s="333">
        <v>1.002859727678451</v>
      </c>
      <c r="MW26" s="333">
        <v>1.1029284545276872</v>
      </c>
      <c r="MX26" s="333">
        <v>1.0821311474260398</v>
      </c>
      <c r="MY26" s="333">
        <v>1.0515176479833006</v>
      </c>
      <c r="MZ26" s="333">
        <v>0.99733375828521909</v>
      </c>
      <c r="NA26" s="333">
        <v>1.1491365902930737</v>
      </c>
      <c r="NB26" s="333">
        <v>1.2610451230904276</v>
      </c>
      <c r="NC26" s="333">
        <v>1.1236535825788907</v>
      </c>
      <c r="ND26" s="333">
        <v>1.0512609846963199</v>
      </c>
      <c r="NE26" s="333">
        <v>1.1116216884847503</v>
      </c>
      <c r="NF26" s="333">
        <v>1.0267434873131798</v>
      </c>
      <c r="NG26" s="333">
        <v>0.94457850098851504</v>
      </c>
      <c r="NH26" s="333">
        <v>1.0226563681859944</v>
      </c>
      <c r="NI26" s="333">
        <v>1.0978773200999918</v>
      </c>
      <c r="NJ26" s="333">
        <v>1.0357281026454686</v>
      </c>
    </row>
    <row r="27" spans="4:374" x14ac:dyDescent="0.25">
      <c r="I27" s="327">
        <v>1</v>
      </c>
      <c r="J27" s="333">
        <v>1.0876558767076014</v>
      </c>
      <c r="K27" s="333">
        <v>1.0420056415176437</v>
      </c>
      <c r="L27" s="333">
        <v>0.99085393048577652</v>
      </c>
      <c r="M27" s="333">
        <v>1.0626423596050778</v>
      </c>
      <c r="N27" s="333">
        <v>1.13354350586205</v>
      </c>
      <c r="O27" s="333">
        <v>1.162248807989358</v>
      </c>
      <c r="P27" s="333">
        <v>1.0113314901633796</v>
      </c>
      <c r="Q27" s="333">
        <v>0.86105975366043308</v>
      </c>
      <c r="R27" s="333">
        <v>0.87757920917285548</v>
      </c>
      <c r="S27" s="333">
        <v>0.81797549746772147</v>
      </c>
      <c r="T27" s="333">
        <v>0.9500159511258931</v>
      </c>
      <c r="U27" s="333">
        <v>0.73741901388448228</v>
      </c>
      <c r="V27" s="333">
        <v>0.95303049949577934</v>
      </c>
      <c r="W27" s="333">
        <v>0.98305556661509275</v>
      </c>
      <c r="X27" s="333">
        <v>0.90161277328562439</v>
      </c>
      <c r="Y27" s="333">
        <v>0.87191814718080674</v>
      </c>
      <c r="Z27" s="333">
        <v>0.85236158231755066</v>
      </c>
      <c r="AA27" s="333">
        <v>0.8594451047647732</v>
      </c>
      <c r="AB27" s="333">
        <v>0.89172988799890418</v>
      </c>
      <c r="AC27" s="333">
        <v>0.80597814672795043</v>
      </c>
      <c r="AD27" s="333">
        <v>0.73732588652578934</v>
      </c>
      <c r="AE27" s="333">
        <v>0.81879974134878752</v>
      </c>
      <c r="AF27" s="333">
        <v>0.76677057644919999</v>
      </c>
      <c r="AG27" s="333">
        <v>0.79533326476416866</v>
      </c>
      <c r="AH27" s="333">
        <v>0.80125666149618557</v>
      </c>
      <c r="AI27" s="333">
        <v>0.83749948274010388</v>
      </c>
      <c r="AJ27" s="333">
        <v>0.80794564131086621</v>
      </c>
      <c r="AK27" s="333">
        <v>0.68999440598069706</v>
      </c>
      <c r="AL27" s="333">
        <v>0.76828775723729892</v>
      </c>
      <c r="AM27" s="333">
        <v>0.81252354800810811</v>
      </c>
      <c r="AN27" s="333">
        <v>0.80852571404698625</v>
      </c>
      <c r="AO27" s="333">
        <v>0.71243936900437854</v>
      </c>
      <c r="AP27" s="333">
        <v>0.97313024558104766</v>
      </c>
      <c r="AQ27" s="333">
        <v>0.87948649428623837</v>
      </c>
      <c r="AR27" s="333">
        <v>0.740008186925459</v>
      </c>
      <c r="AS27" s="333">
        <v>0.86497118575885856</v>
      </c>
      <c r="AT27" s="333">
        <v>0.84995350774715872</v>
      </c>
      <c r="AU27" s="333">
        <v>0.76674806835663023</v>
      </c>
      <c r="AV27" s="333">
        <v>0.84503634128101857</v>
      </c>
      <c r="AW27" s="333">
        <v>0.83341332250635292</v>
      </c>
      <c r="AX27" s="333">
        <v>0.75869555922424214</v>
      </c>
      <c r="AY27" s="333">
        <v>0.65191963141820009</v>
      </c>
      <c r="AZ27" s="333">
        <v>0.75565994888411814</v>
      </c>
      <c r="BA27" s="333">
        <v>0.78420826648304798</v>
      </c>
      <c r="BB27" s="333">
        <v>0.82862156445214175</v>
      </c>
      <c r="BC27" s="333">
        <v>0.76728852783040646</v>
      </c>
      <c r="BD27" s="333">
        <v>0.77194234198895839</v>
      </c>
      <c r="BE27" s="333">
        <v>0.78728721635575416</v>
      </c>
      <c r="BF27" s="333">
        <v>0.75439904073178643</v>
      </c>
      <c r="BG27" s="333">
        <v>0.73431318569038351</v>
      </c>
      <c r="BH27" s="333">
        <v>0.66272839080730983</v>
      </c>
      <c r="BI27" s="333">
        <v>0.65130342026981003</v>
      </c>
      <c r="BJ27" s="333">
        <v>0.73924536837011634</v>
      </c>
      <c r="BK27" s="333">
        <v>0.70067117088735431</v>
      </c>
      <c r="BL27" s="333">
        <v>0.76739071226116395</v>
      </c>
      <c r="BM27" s="333">
        <v>0.71953281158392379</v>
      </c>
      <c r="BN27" s="333">
        <v>0.72950582146021492</v>
      </c>
      <c r="BO27" s="333">
        <v>0.68939287028327956</v>
      </c>
      <c r="BP27" s="333">
        <v>0.68766970270233152</v>
      </c>
      <c r="BQ27" s="333">
        <v>0.67999256421093979</v>
      </c>
      <c r="BR27" s="333">
        <v>0.77171160994739674</v>
      </c>
      <c r="BS27" s="333">
        <v>0.79084141803271524</v>
      </c>
      <c r="BT27" s="333">
        <v>0.75505194537078812</v>
      </c>
      <c r="BU27" s="333">
        <v>0.7981474147262525</v>
      </c>
      <c r="BV27" s="333">
        <v>0.78142747118818534</v>
      </c>
      <c r="BW27" s="333">
        <v>0.77191704782993553</v>
      </c>
      <c r="BX27" s="333">
        <v>0.79499105227832045</v>
      </c>
      <c r="BY27" s="333">
        <v>0.82448185249872785</v>
      </c>
      <c r="BZ27" s="333">
        <v>0.80474762979245706</v>
      </c>
      <c r="CA27" s="333">
        <v>0.77468081812855416</v>
      </c>
      <c r="CB27" s="333">
        <v>0.81076390229461681</v>
      </c>
      <c r="CC27" s="333">
        <v>0.76787619783853645</v>
      </c>
      <c r="CD27" s="333">
        <v>0.83128313556194955</v>
      </c>
      <c r="CE27" s="333">
        <v>0.77687822866376421</v>
      </c>
      <c r="CF27" s="333">
        <v>0.88329030744544212</v>
      </c>
      <c r="CG27" s="333">
        <v>0.8050996081985583</v>
      </c>
      <c r="CH27" s="333">
        <v>0.77253307778280933</v>
      </c>
      <c r="CI27" s="333">
        <v>0.75566006399020003</v>
      </c>
      <c r="CJ27" s="333">
        <v>0.80865188694254797</v>
      </c>
      <c r="CK27" s="333">
        <v>0.80376464327920516</v>
      </c>
      <c r="CL27" s="333">
        <v>0.75673286170133436</v>
      </c>
      <c r="CM27" s="333">
        <v>0.77023653988886642</v>
      </c>
      <c r="CN27" s="333">
        <v>0.79850300630815407</v>
      </c>
      <c r="CO27" s="333">
        <v>0.77630025228730182</v>
      </c>
      <c r="CP27" s="333">
        <v>0.72662797408213775</v>
      </c>
      <c r="CQ27" s="333">
        <v>0.80734318193137644</v>
      </c>
      <c r="CR27" s="333">
        <v>0.69988937388043537</v>
      </c>
      <c r="CS27" s="333">
        <v>0.73578127516102487</v>
      </c>
      <c r="CT27" s="333">
        <v>0.73750321140233388</v>
      </c>
      <c r="CU27" s="333">
        <v>0.7896275246529354</v>
      </c>
      <c r="CV27" s="333">
        <v>0.71665091877058862</v>
      </c>
      <c r="CW27" s="333">
        <v>0.76467415135281369</v>
      </c>
      <c r="CX27" s="333">
        <v>0.66892452790591428</v>
      </c>
      <c r="CY27" s="333">
        <v>0.74663025268725602</v>
      </c>
      <c r="CZ27" s="333">
        <v>0.79643180327613605</v>
      </c>
      <c r="DA27" s="333">
        <v>0.73736298559796354</v>
      </c>
      <c r="DB27" s="333">
        <v>0.74979309420988982</v>
      </c>
      <c r="DC27" s="333">
        <v>0.75417171494211432</v>
      </c>
      <c r="DD27" s="333">
        <v>0.69826944518290379</v>
      </c>
      <c r="DE27" s="333">
        <v>0.71038123729393843</v>
      </c>
      <c r="DF27" s="333">
        <v>0.67630863035965505</v>
      </c>
      <c r="DG27" s="333">
        <v>0.67154913915232184</v>
      </c>
      <c r="DH27" s="333">
        <v>0.68860347473231343</v>
      </c>
      <c r="DI27" s="333">
        <v>0.71139801641324896</v>
      </c>
      <c r="DJ27" s="333">
        <v>0.78027167159619271</v>
      </c>
      <c r="DK27" s="333">
        <v>0.71702419647007065</v>
      </c>
      <c r="DL27" s="333">
        <v>0.75478178197332491</v>
      </c>
      <c r="DM27" s="333">
        <v>0.69846578416932492</v>
      </c>
      <c r="DN27" s="333">
        <v>0.77949641999038854</v>
      </c>
      <c r="DO27" s="333">
        <v>0.73250009318252152</v>
      </c>
      <c r="DP27" s="333">
        <v>0.72040790694360479</v>
      </c>
      <c r="DQ27" s="333">
        <v>0.66048977550979782</v>
      </c>
      <c r="DR27" s="333">
        <v>0.63736302341887041</v>
      </c>
      <c r="DS27" s="333">
        <v>0.62710477363322681</v>
      </c>
      <c r="DT27" s="333">
        <v>0.6972491615180586</v>
      </c>
      <c r="DU27" s="333">
        <v>0.62107245839942948</v>
      </c>
      <c r="DV27" s="333">
        <v>0.67169106261663125</v>
      </c>
      <c r="DW27" s="333">
        <v>0.69526704319485266</v>
      </c>
      <c r="DX27" s="333">
        <v>0.66140397560384812</v>
      </c>
      <c r="DY27" s="333">
        <v>0.71168786220259117</v>
      </c>
      <c r="DZ27" s="333">
        <v>0.63024109230729375</v>
      </c>
      <c r="EA27" s="333">
        <v>0.76534568429936523</v>
      </c>
      <c r="EB27" s="333">
        <v>0.90847270311624118</v>
      </c>
      <c r="EC27" s="333">
        <v>0.86110115642955443</v>
      </c>
      <c r="ED27" s="333">
        <v>0.72523464258844872</v>
      </c>
      <c r="EE27" s="333">
        <v>0.66153417366625855</v>
      </c>
      <c r="EF27" s="333">
        <v>0.65699690784450215</v>
      </c>
      <c r="EG27" s="333">
        <v>0.70120865515351727</v>
      </c>
      <c r="EH27" s="333">
        <v>0.69991633944278919</v>
      </c>
      <c r="EI27" s="333">
        <v>0.71453629185517287</v>
      </c>
      <c r="EJ27" s="333">
        <v>0.79603629012652399</v>
      </c>
      <c r="EK27" s="333">
        <v>0.76440846425469045</v>
      </c>
      <c r="EL27" s="333">
        <v>0.69247017388521837</v>
      </c>
      <c r="EM27" s="333">
        <v>0.73759094118908097</v>
      </c>
      <c r="EN27" s="333">
        <v>0.8025958153863143</v>
      </c>
      <c r="EO27" s="333">
        <v>0.70382739647937786</v>
      </c>
      <c r="EP27" s="333">
        <v>0.72973509528511527</v>
      </c>
      <c r="EQ27" s="333">
        <v>0.78393242699945076</v>
      </c>
      <c r="ER27" s="333">
        <v>0.7705107035903368</v>
      </c>
      <c r="ES27" s="333">
        <v>0.90972220112375535</v>
      </c>
      <c r="ET27" s="333">
        <v>0.73458488318109283</v>
      </c>
      <c r="EU27" s="333">
        <v>0.72190946441984905</v>
      </c>
      <c r="EV27" s="333">
        <v>0.86902240546847753</v>
      </c>
      <c r="EW27" s="333">
        <v>0.91558191919184206</v>
      </c>
      <c r="EX27" s="333">
        <v>1.094974651411823</v>
      </c>
      <c r="EY27" s="333">
        <v>1.3264237552130254</v>
      </c>
      <c r="EZ27" s="333">
        <v>0.77803380671443068</v>
      </c>
      <c r="FA27" s="333">
        <v>0.85400662874252797</v>
      </c>
      <c r="FB27" s="333">
        <v>1.0814764752447557</v>
      </c>
      <c r="FC27" s="333">
        <v>0.8524354085809146</v>
      </c>
      <c r="FD27" s="333">
        <v>0.92877122969740988</v>
      </c>
      <c r="FE27" s="333">
        <v>1.0919328694095747</v>
      </c>
      <c r="FF27" s="333">
        <v>1.2871171575007698</v>
      </c>
      <c r="FG27" s="333">
        <v>0.76994756774288664</v>
      </c>
      <c r="FH27" s="333">
        <v>0.77429636882989028</v>
      </c>
      <c r="FI27" s="333">
        <v>0.76106216194977516</v>
      </c>
      <c r="FJ27" s="333">
        <v>0.80182112803952188</v>
      </c>
      <c r="FK27" s="333">
        <v>0.79436351096369617</v>
      </c>
      <c r="FL27" s="333">
        <v>1.0442913192364272</v>
      </c>
      <c r="FM27" s="333">
        <v>1.1205725699363223</v>
      </c>
      <c r="FN27" s="333">
        <v>0.94393008317470761</v>
      </c>
      <c r="FO27" s="333">
        <v>0.83187550006821209</v>
      </c>
      <c r="FP27" s="333">
        <v>0.96897282528466189</v>
      </c>
      <c r="FQ27" s="333">
        <v>1.0071038005336477</v>
      </c>
      <c r="FR27" s="333">
        <v>1.2042308141382014</v>
      </c>
      <c r="FS27" s="333">
        <v>1.1169096791978255</v>
      </c>
      <c r="FT27" s="333">
        <v>1.2236360995270619</v>
      </c>
      <c r="FU27" s="333">
        <v>1.3131271576690562</v>
      </c>
      <c r="FV27" s="333">
        <v>1.4834600559627504</v>
      </c>
      <c r="FW27" s="333">
        <v>1.3612291334846871</v>
      </c>
      <c r="FX27" s="333">
        <v>1.3210201187194595</v>
      </c>
      <c r="FY27" s="333">
        <v>1.2690676649849353</v>
      </c>
      <c r="FZ27" s="333">
        <v>1.0930242763205187</v>
      </c>
      <c r="GA27" s="333">
        <v>0.96311724068618265</v>
      </c>
      <c r="GB27" s="333">
        <v>1.296030897722499</v>
      </c>
      <c r="GC27" s="333">
        <v>1.1453281067073549</v>
      </c>
      <c r="GD27" s="333">
        <v>1.1127143446086396</v>
      </c>
      <c r="GE27" s="333">
        <v>1.0586576669548351</v>
      </c>
      <c r="GF27" s="333">
        <v>1.2985969327279046</v>
      </c>
      <c r="GG27" s="333">
        <v>1.7023621120315768</v>
      </c>
      <c r="GH27" s="333">
        <v>1.9291521187823784</v>
      </c>
      <c r="GI27" s="333">
        <v>2.1629449690222162</v>
      </c>
      <c r="GJ27" s="333">
        <v>2.1070379142567086</v>
      </c>
      <c r="GK27" s="333">
        <v>1.8174298119973644</v>
      </c>
      <c r="GL27" s="333">
        <v>1.9299893371866406</v>
      </c>
      <c r="GM27" s="333">
        <v>2.0765306288123915</v>
      </c>
      <c r="GN27" s="333">
        <v>1.472294049960523</v>
      </c>
      <c r="GO27" s="333">
        <v>1.0644879797304476</v>
      </c>
      <c r="GP27" s="333">
        <v>1.3224777504006253</v>
      </c>
      <c r="GQ27" s="333">
        <v>1.3992915960966954</v>
      </c>
      <c r="GR27" s="333">
        <v>1.7667788518523064</v>
      </c>
      <c r="GS27" s="333">
        <v>1.50171185387402</v>
      </c>
      <c r="GT27" s="333">
        <v>1.3590252087180801</v>
      </c>
      <c r="GU27" s="333">
        <v>1.4689070563978823</v>
      </c>
      <c r="GV27" s="333">
        <v>1.7739822191305059</v>
      </c>
      <c r="GW27" s="333">
        <v>1.5480729886398956</v>
      </c>
      <c r="GX27" s="333">
        <v>1.8665584273367106</v>
      </c>
      <c r="GY27" s="333">
        <v>1.4532678604728524</v>
      </c>
      <c r="GZ27" s="333">
        <v>1.437684330884508</v>
      </c>
      <c r="HA27" s="333">
        <v>1.3568058668202376</v>
      </c>
      <c r="HB27" s="333">
        <v>1.3952206692680893</v>
      </c>
      <c r="HC27" s="333">
        <v>1.2394130419011542</v>
      </c>
      <c r="HD27" s="333">
        <v>1.6399458395211821</v>
      </c>
      <c r="HE27" s="333">
        <v>1.6856429413477307</v>
      </c>
      <c r="HF27" s="333">
        <v>1.785911581252972</v>
      </c>
      <c r="HG27" s="333">
        <v>1.5291381451354591</v>
      </c>
      <c r="HH27" s="333">
        <v>1.6819855038844855</v>
      </c>
      <c r="HI27" s="333">
        <v>1.5991545682677262</v>
      </c>
      <c r="HJ27" s="333">
        <v>1.7970045378525015</v>
      </c>
      <c r="HK27" s="333">
        <v>1.599926421583753</v>
      </c>
      <c r="HL27" s="333">
        <v>1.2730217407464102</v>
      </c>
      <c r="HM27" s="333">
        <v>1.5463127210290042</v>
      </c>
      <c r="HN27" s="333">
        <v>1.9184954508576899</v>
      </c>
      <c r="HO27" s="333">
        <v>1.9359814958254122</v>
      </c>
      <c r="HP27" s="333">
        <v>1.9740908525815895</v>
      </c>
      <c r="HQ27" s="333">
        <v>1.8300581075763873</v>
      </c>
      <c r="HR27" s="333">
        <v>2.0028278052711719</v>
      </c>
      <c r="HS27" s="333">
        <v>2.0878552384494666</v>
      </c>
      <c r="HT27" s="333">
        <v>1.7743154842213829</v>
      </c>
      <c r="HU27" s="333">
        <v>2.1242061239955152</v>
      </c>
      <c r="HV27" s="333">
        <v>1.9111084466995598</v>
      </c>
      <c r="HW27" s="333">
        <v>1.8936856652574503</v>
      </c>
      <c r="HX27" s="333">
        <v>1.4066530494866376</v>
      </c>
      <c r="HY27" s="333">
        <v>1.6440279268314497</v>
      </c>
      <c r="HZ27" s="333">
        <v>1.4269140365980606</v>
      </c>
      <c r="IA27" s="333">
        <v>1.4537170433443183</v>
      </c>
      <c r="IB27" s="333">
        <v>1.834877105814829</v>
      </c>
      <c r="IC27" s="333">
        <v>1.9620664226510485</v>
      </c>
      <c r="ID27" s="333">
        <v>1.8628830690932179</v>
      </c>
      <c r="IE27" s="333">
        <v>1.6260818403954653</v>
      </c>
      <c r="IF27" s="333">
        <v>1.1569662502731299</v>
      </c>
      <c r="IG27" s="333">
        <v>1.1852633055863699</v>
      </c>
      <c r="IH27" s="333">
        <v>1.349644729132611</v>
      </c>
      <c r="II27" s="333">
        <v>1.5104437261965962</v>
      </c>
      <c r="IJ27" s="333">
        <v>1.1397245564428267</v>
      </c>
      <c r="IK27" s="333">
        <v>1.2490865819404888</v>
      </c>
      <c r="IL27" s="333">
        <v>1.1996104215369143</v>
      </c>
      <c r="IM27" s="333">
        <v>1.6022285603977133</v>
      </c>
      <c r="IN27" s="333">
        <v>1.7910465511770761</v>
      </c>
      <c r="IO27" s="333">
        <v>2.0950832540015578</v>
      </c>
      <c r="IP27" s="333">
        <v>2.1158467554836471</v>
      </c>
      <c r="IQ27" s="333">
        <v>1.8409923953576104</v>
      </c>
      <c r="IR27" s="333">
        <v>1.3151747797778381</v>
      </c>
      <c r="IS27" s="333">
        <v>1.1725289748080021</v>
      </c>
      <c r="IT27" s="333">
        <v>1.6070521452172692</v>
      </c>
      <c r="IU27" s="333">
        <v>1.8185343639111222</v>
      </c>
      <c r="IV27" s="333">
        <v>1.8724895930369454</v>
      </c>
      <c r="IW27" s="333">
        <v>1.7725760436844318</v>
      </c>
      <c r="IX27" s="333">
        <v>1.6342677800604852</v>
      </c>
      <c r="IY27" s="333">
        <v>1.2495294346698669</v>
      </c>
      <c r="IZ27" s="333">
        <v>1.1630786317969226</v>
      </c>
      <c r="JA27" s="333">
        <v>0.87492675068730419</v>
      </c>
      <c r="JB27" s="333">
        <v>0.87563954864466842</v>
      </c>
      <c r="JC27" s="333">
        <v>1.156666869893854</v>
      </c>
      <c r="JD27" s="333">
        <v>1.2450928109510269</v>
      </c>
      <c r="JE27" s="333">
        <v>1.0887857681299122</v>
      </c>
      <c r="JF27" s="333">
        <v>1.0932095674857671</v>
      </c>
      <c r="JG27" s="333">
        <v>1.1528911048141233</v>
      </c>
      <c r="JH27" s="333">
        <v>1.1533626787202698</v>
      </c>
      <c r="JI27" s="333">
        <v>1.3098819954356855</v>
      </c>
      <c r="JJ27" s="333">
        <v>1.0421501991616577</v>
      </c>
      <c r="JK27" s="333">
        <v>1.1139079529911058</v>
      </c>
      <c r="JL27" s="333">
        <v>0.98883288524691493</v>
      </c>
      <c r="JM27" s="333">
        <v>1.0830429273456441</v>
      </c>
      <c r="JN27" s="333">
        <v>0.94087454982429619</v>
      </c>
      <c r="JO27" s="333">
        <v>0.8086760793379949</v>
      </c>
      <c r="JP27" s="333">
        <v>0.76679861993891263</v>
      </c>
      <c r="JQ27" s="333">
        <v>1.0255061673381349</v>
      </c>
      <c r="JR27" s="333">
        <v>1.1812190315552364</v>
      </c>
      <c r="JS27" s="333">
        <v>0.88142364013509789</v>
      </c>
      <c r="JT27" s="333">
        <v>0.73354130735390732</v>
      </c>
      <c r="JU27" s="333">
        <v>0.80813827722223552</v>
      </c>
      <c r="JV27" s="333">
        <v>0.78058509424727618</v>
      </c>
      <c r="JW27" s="333">
        <v>0.90046636464358598</v>
      </c>
      <c r="JX27" s="333">
        <v>0.98424667151210155</v>
      </c>
      <c r="JY27" s="333">
        <v>0.85379078061867431</v>
      </c>
      <c r="JZ27" s="333">
        <v>0.97915174990008991</v>
      </c>
      <c r="KA27" s="333">
        <v>0.92865778205428551</v>
      </c>
      <c r="KB27" s="333">
        <v>0.93452927959298171</v>
      </c>
      <c r="KC27" s="333">
        <v>0.94419496656086399</v>
      </c>
      <c r="KD27" s="333">
        <v>0.80049798578280329</v>
      </c>
      <c r="KE27" s="333">
        <v>0.93173758554386266</v>
      </c>
      <c r="KF27" s="333">
        <v>1.0815746610948993</v>
      </c>
      <c r="KG27" s="333">
        <v>1.0146533685244714</v>
      </c>
      <c r="KH27" s="333">
        <v>0.75113923518491288</v>
      </c>
      <c r="KI27" s="333">
        <v>0.73188644617560716</v>
      </c>
      <c r="KJ27" s="333">
        <v>0.67935704117889439</v>
      </c>
      <c r="KK27" s="333">
        <v>0.712252728820847</v>
      </c>
      <c r="KL27" s="333">
        <v>0.69592723053875194</v>
      </c>
      <c r="KM27" s="333">
        <v>0.68208881800330989</v>
      </c>
      <c r="KN27" s="333">
        <v>0.69519618053359022</v>
      </c>
      <c r="KO27" s="333">
        <v>0.67805499318611473</v>
      </c>
      <c r="KP27" s="333">
        <v>0.70323302713489777</v>
      </c>
      <c r="KQ27" s="333">
        <v>0.74720637092090014</v>
      </c>
      <c r="KR27" s="333">
        <v>0.7069224448870175</v>
      </c>
      <c r="KS27" s="333">
        <v>0.66210838736954269</v>
      </c>
      <c r="KT27" s="333">
        <v>0.71736311345657755</v>
      </c>
      <c r="KU27" s="333">
        <v>0.67126962457125083</v>
      </c>
      <c r="KV27" s="333">
        <v>0.76986949383604208</v>
      </c>
      <c r="KW27" s="333">
        <v>0.68575085909134048</v>
      </c>
      <c r="KX27" s="333">
        <v>0.71612714320160897</v>
      </c>
      <c r="KY27" s="333">
        <v>0.66881535135876913</v>
      </c>
      <c r="KZ27" s="333">
        <v>0.70831471025748782</v>
      </c>
      <c r="LA27" s="333">
        <v>0.61934854643007997</v>
      </c>
      <c r="LB27" s="333">
        <v>0.72162250201176015</v>
      </c>
      <c r="LC27" s="333">
        <v>0.76156093055064256</v>
      </c>
      <c r="LD27" s="333">
        <v>0.72884763994283108</v>
      </c>
      <c r="LE27" s="333">
        <v>0.69980078218011632</v>
      </c>
      <c r="LF27" s="333">
        <v>0.69615028300025961</v>
      </c>
      <c r="LG27" s="333">
        <v>0.68768504175617395</v>
      </c>
      <c r="LH27" s="333">
        <v>0.68969083782940621</v>
      </c>
      <c r="LI27" s="333">
        <v>0.75014960995480606</v>
      </c>
      <c r="LJ27" s="333">
        <v>0.75009498019567744</v>
      </c>
      <c r="LK27" s="333">
        <v>0.79219046867040388</v>
      </c>
      <c r="LL27" s="333">
        <v>0.80901638045178748</v>
      </c>
      <c r="LM27" s="333">
        <v>0.77265735239204947</v>
      </c>
      <c r="LN27" s="333">
        <v>0.76366901038664448</v>
      </c>
      <c r="LO27" s="333">
        <v>0.83955377712525781</v>
      </c>
      <c r="LP27" s="333">
        <v>0.82938485297584719</v>
      </c>
      <c r="LQ27" s="333">
        <v>0.90330813210291838</v>
      </c>
      <c r="LR27" s="333">
        <v>0.81240566261083602</v>
      </c>
      <c r="LS27" s="333">
        <v>0.74680075306941851</v>
      </c>
      <c r="LT27" s="333">
        <v>0.71025800830327124</v>
      </c>
      <c r="LU27" s="333">
        <v>0.84186543311990913</v>
      </c>
      <c r="LV27" s="333">
        <v>0.93670915935450971</v>
      </c>
      <c r="LW27" s="333">
        <v>0.98893601667259035</v>
      </c>
      <c r="LX27" s="333">
        <v>0.97043381866296996</v>
      </c>
      <c r="LY27" s="333">
        <v>0.81286584126169692</v>
      </c>
      <c r="LZ27" s="333">
        <v>0.74689904435439458</v>
      </c>
      <c r="MA27" s="333">
        <v>0.76928551287733116</v>
      </c>
      <c r="MB27" s="333">
        <v>0.85558010323983102</v>
      </c>
      <c r="MC27" s="333">
        <v>0.8042999909169678</v>
      </c>
      <c r="MD27" s="333">
        <v>0.85853935234481316</v>
      </c>
      <c r="ME27" s="333">
        <v>0.91589491071107842</v>
      </c>
      <c r="MF27" s="333">
        <v>0.82594548828768677</v>
      </c>
      <c r="MG27" s="333">
        <v>0.67812359911540454</v>
      </c>
      <c r="MH27" s="333">
        <v>0.72450888726722507</v>
      </c>
      <c r="MI27" s="333">
        <v>0.83933584027073616</v>
      </c>
      <c r="MJ27" s="333">
        <v>0.86020427119311393</v>
      </c>
      <c r="MK27" s="333">
        <v>0.84756745003019052</v>
      </c>
      <c r="ML27" s="333">
        <v>0.92948135873026749</v>
      </c>
      <c r="MM27" s="333">
        <v>0.98050816771694704</v>
      </c>
      <c r="MN27" s="333">
        <v>0.89322510959637613</v>
      </c>
      <c r="MO27" s="333">
        <v>0.88001450243897583</v>
      </c>
      <c r="MP27" s="333">
        <v>0.83750712649379244</v>
      </c>
      <c r="MQ27" s="333">
        <v>0.83247696021427131</v>
      </c>
      <c r="MR27" s="333">
        <v>0.85374113342365632</v>
      </c>
      <c r="MS27" s="333">
        <v>0.81242287404231739</v>
      </c>
      <c r="MT27" s="333">
        <v>0.86216677555398069</v>
      </c>
      <c r="MU27" s="333">
        <v>0.84415462449789813</v>
      </c>
      <c r="MV27" s="333">
        <v>0.88647537488276651</v>
      </c>
      <c r="MW27" s="333">
        <v>0.93328649084778259</v>
      </c>
      <c r="MX27" s="333">
        <v>0.87190127850035326</v>
      </c>
      <c r="MY27" s="333">
        <v>0.8386456183572264</v>
      </c>
      <c r="MZ27" s="333">
        <v>0.85964148611706848</v>
      </c>
      <c r="NA27" s="333">
        <v>0.96589462585051822</v>
      </c>
      <c r="NB27" s="333">
        <v>1.0220917289219189</v>
      </c>
      <c r="NC27" s="333">
        <v>0.98119254526970623</v>
      </c>
      <c r="ND27" s="333">
        <v>0.92680453877584357</v>
      </c>
      <c r="NE27" s="333">
        <v>0.98307808896400628</v>
      </c>
      <c r="NF27" s="333">
        <v>0.83900036344206064</v>
      </c>
      <c r="NG27" s="333">
        <v>0.80358978335013886</v>
      </c>
      <c r="NH27" s="333">
        <v>0.83234326417909099</v>
      </c>
      <c r="NI27" s="333">
        <v>0.90069949351982737</v>
      </c>
      <c r="NJ27" s="333">
        <v>0.94630262811938437</v>
      </c>
    </row>
    <row r="28" spans="4:374" ht="15.75" thickBot="1" x14ac:dyDescent="0.3">
      <c r="H28" s="325" t="s">
        <v>210</v>
      </c>
    </row>
    <row r="29" spans="4:374" ht="15.75" thickBot="1" x14ac:dyDescent="0.3">
      <c r="H29" s="34" t="s">
        <v>217</v>
      </c>
      <c r="I29" s="322" t="s">
        <v>42</v>
      </c>
      <c r="J29" s="334">
        <f>IF(J1=1,SUMIFS(J$4:J$27,$I$4:$I$27,"&gt;="&amp;$I$13,$I$4:$I$27,"&lt;="&amp;$I$23),IF(J1=2,SUMIFS(J$4:J$27,$I$4:$I$27,"&gt;="&amp;$I$13,$I$4:$I$27,"&lt;="&amp;$I$23),IF(J1=3,SUMIFS(J$4:J$27,$I$4:$I$27,"&gt;="&amp;$I$13,$I$4:$I$27,"&lt;="&amp;$I$23),IF(J1=4,SUMIFS(J$4:J$27,$I$4:$I$27,"&gt;="&amp;$I$13,$I$4:$I$27,"&lt;="&amp;$I$23),IF(J1=5,SUMIFS(J$4:J$27,$I$4:$I$27,"&gt;="&amp;$I$13,$I$4:$I$27,"&lt;="&amp;$I$23),0)))))</f>
        <v>14.847446647446196</v>
      </c>
      <c r="K29" s="334">
        <f>IF(K1=1,SUMIFS(K$4:K$27,$I$4:$I$27,"&gt;="&amp;$I$13,$I$4:$I$27,"&lt;="&amp;$I$23),IF(K1=2,SUMIFS(K$4:K$27,$I$4:$I$27,"&gt;="&amp;$I$13,$I$4:$I$27,"&lt;="&amp;$I$23),IF(K1=3,SUMIFS(K$4:K$27,$I$4:$I$27,"&gt;="&amp;$I$13,$I$4:$I$27,"&lt;="&amp;$I$23),IF(K1=4,SUMIFS(K$4:K$27,$I$4:$I$27,"&gt;="&amp;$I$13,$I$4:$I$27,"&lt;="&amp;$I$23),IF(K1=5,SUMIFS(K$4:K$27,$I$4:$I$27,"&gt;="&amp;$I$13,$I$4:$I$27,"&lt;="&amp;$I$23),0)))))</f>
        <v>12.732617035770991</v>
      </c>
      <c r="L29" s="334">
        <f t="shared" ref="L29:BW29" si="8">IF(L1=1,SUMIFS(L$4:L$27,$I$4:$I$27,"&gt;="&amp;$I$13,$I$4:$I$27,"&lt;="&amp;$I$23),IF(L1=2,SUMIFS(L$4:L$27,$I$4:$I$27,"&gt;="&amp;$I$13,$I$4:$I$27,"&lt;="&amp;$I$23),IF(L1=3,SUMIFS(L$4:L$27,$I$4:$I$27,"&gt;="&amp;$I$13,$I$4:$I$27,"&lt;="&amp;$I$23),IF(L1=4,SUMIFS(L$4:L$27,$I$4:$I$27,"&gt;="&amp;$I$13,$I$4:$I$27,"&lt;="&amp;$I$23),IF(L1=5,SUMIFS(L$4:L$27,$I$4:$I$27,"&gt;="&amp;$I$13,$I$4:$I$27,"&lt;="&amp;$I$23),0)))))</f>
        <v>11.900101312712829</v>
      </c>
      <c r="M29" s="334">
        <f t="shared" si="8"/>
        <v>15.380000982195334</v>
      </c>
      <c r="N29" s="334">
        <f t="shared" si="8"/>
        <v>13.703545806862243</v>
      </c>
      <c r="O29" s="334">
        <f t="shared" si="8"/>
        <v>0</v>
      </c>
      <c r="P29" s="334">
        <f t="shared" si="8"/>
        <v>0</v>
      </c>
      <c r="Q29" s="334">
        <f t="shared" si="8"/>
        <v>11.381851183264537</v>
      </c>
      <c r="R29" s="334">
        <f t="shared" si="8"/>
        <v>9.7970882548723672</v>
      </c>
      <c r="S29" s="334">
        <f t="shared" si="8"/>
        <v>10.000744816258802</v>
      </c>
      <c r="T29" s="334">
        <f t="shared" si="8"/>
        <v>9.1587027934210017</v>
      </c>
      <c r="U29" s="334">
        <f t="shared" si="8"/>
        <v>9.8245913845414989</v>
      </c>
      <c r="V29" s="334">
        <f t="shared" si="8"/>
        <v>0</v>
      </c>
      <c r="W29" s="334">
        <f t="shared" si="8"/>
        <v>0</v>
      </c>
      <c r="X29" s="334">
        <f t="shared" si="8"/>
        <v>12.716499853840514</v>
      </c>
      <c r="Y29" s="334">
        <f t="shared" si="8"/>
        <v>9.9646613459487785</v>
      </c>
      <c r="Z29" s="334">
        <f t="shared" si="8"/>
        <v>10.244949765192226</v>
      </c>
      <c r="AA29" s="334">
        <f t="shared" si="8"/>
        <v>10.432638046063055</v>
      </c>
      <c r="AB29" s="334">
        <f t="shared" si="8"/>
        <v>9.893528698948133</v>
      </c>
      <c r="AC29" s="334">
        <f t="shared" si="8"/>
        <v>0</v>
      </c>
      <c r="AD29" s="334">
        <f t="shared" si="8"/>
        <v>0</v>
      </c>
      <c r="AE29" s="334">
        <f t="shared" si="8"/>
        <v>9.43575279224636</v>
      </c>
      <c r="AF29" s="334">
        <f t="shared" si="8"/>
        <v>8.9531778247629195</v>
      </c>
      <c r="AG29" s="334">
        <f t="shared" si="8"/>
        <v>8.6533279075805023</v>
      </c>
      <c r="AH29" s="334">
        <f t="shared" si="8"/>
        <v>9.8324055430671073</v>
      </c>
      <c r="AI29" s="334">
        <f t="shared" si="8"/>
        <v>9.5237776337429079</v>
      </c>
      <c r="AJ29" s="334">
        <f t="shared" si="8"/>
        <v>0</v>
      </c>
      <c r="AK29" s="334">
        <f t="shared" si="8"/>
        <v>0</v>
      </c>
      <c r="AL29" s="334">
        <f t="shared" si="8"/>
        <v>9.248873825652117</v>
      </c>
      <c r="AM29" s="334">
        <f t="shared" si="8"/>
        <v>9.8394441656952072</v>
      </c>
      <c r="AN29" s="334">
        <f t="shared" si="8"/>
        <v>9.2742745349304698</v>
      </c>
      <c r="AO29" s="334">
        <f t="shared" si="8"/>
        <v>9.4984370726452418</v>
      </c>
      <c r="AP29" s="334">
        <f t="shared" si="8"/>
        <v>10.220557442721642</v>
      </c>
      <c r="AQ29" s="334">
        <f t="shared" si="8"/>
        <v>0</v>
      </c>
      <c r="AR29" s="334">
        <f t="shared" si="8"/>
        <v>0</v>
      </c>
      <c r="AS29" s="334">
        <f t="shared" si="8"/>
        <v>9.3391857539451255</v>
      </c>
      <c r="AT29" s="334">
        <f t="shared" si="8"/>
        <v>9.350871406672205</v>
      </c>
      <c r="AU29" s="334">
        <f t="shared" si="8"/>
        <v>10.117040134336834</v>
      </c>
      <c r="AV29" s="334">
        <f t="shared" si="8"/>
        <v>9.2578769512530119</v>
      </c>
      <c r="AW29" s="334">
        <f t="shared" si="8"/>
        <v>9.5721907689010912</v>
      </c>
      <c r="AX29" s="334">
        <f t="shared" si="8"/>
        <v>0</v>
      </c>
      <c r="AY29" s="334">
        <f t="shared" si="8"/>
        <v>0</v>
      </c>
      <c r="AZ29" s="334">
        <f t="shared" si="8"/>
        <v>9.0556026016647522</v>
      </c>
      <c r="BA29" s="334">
        <f t="shared" si="8"/>
        <v>9.1446750780549877</v>
      </c>
      <c r="BB29" s="334">
        <f t="shared" si="8"/>
        <v>8.3609571816167794</v>
      </c>
      <c r="BC29" s="334">
        <f t="shared" si="8"/>
        <v>8.7462355714346103</v>
      </c>
      <c r="BD29" s="334">
        <f t="shared" si="8"/>
        <v>8.3433810587445123</v>
      </c>
      <c r="BE29" s="334">
        <f t="shared" si="8"/>
        <v>0</v>
      </c>
      <c r="BF29" s="334">
        <f t="shared" si="8"/>
        <v>0</v>
      </c>
      <c r="BG29" s="334">
        <f t="shared" si="8"/>
        <v>9.6038785756854228</v>
      </c>
      <c r="BH29" s="334">
        <f t="shared" si="8"/>
        <v>8.0607812164152577</v>
      </c>
      <c r="BI29" s="334">
        <f t="shared" si="8"/>
        <v>7.4724736978717843</v>
      </c>
      <c r="BJ29" s="334">
        <f t="shared" si="8"/>
        <v>9.2695941153931081</v>
      </c>
      <c r="BK29" s="334">
        <f t="shared" si="8"/>
        <v>9.3662796729862219</v>
      </c>
      <c r="BL29" s="334">
        <f t="shared" si="8"/>
        <v>0</v>
      </c>
      <c r="BM29" s="334">
        <f t="shared" si="8"/>
        <v>0</v>
      </c>
      <c r="BN29" s="334">
        <f t="shared" si="8"/>
        <v>8.2894982094781504</v>
      </c>
      <c r="BO29" s="334">
        <f t="shared" si="8"/>
        <v>7.8315418647730706</v>
      </c>
      <c r="BP29" s="334">
        <f t="shared" si="8"/>
        <v>7.5549295976775994</v>
      </c>
      <c r="BQ29" s="334">
        <f t="shared" si="8"/>
        <v>7.5801566988991658</v>
      </c>
      <c r="BR29" s="334">
        <f t="shared" si="8"/>
        <v>9.7700424134551458</v>
      </c>
      <c r="BS29" s="334">
        <f t="shared" si="8"/>
        <v>0</v>
      </c>
      <c r="BT29" s="334">
        <f t="shared" si="8"/>
        <v>0</v>
      </c>
      <c r="BU29" s="334">
        <f t="shared" si="8"/>
        <v>9.152753567412617</v>
      </c>
      <c r="BV29" s="334">
        <f t="shared" si="8"/>
        <v>8.0530895403060878</v>
      </c>
      <c r="BW29" s="334">
        <f t="shared" si="8"/>
        <v>11.162186941771676</v>
      </c>
      <c r="BX29" s="334">
        <f t="shared" ref="BX29:EI29" si="9">IF(BX1=1,SUMIFS(BX$4:BX$27,$I$4:$I$27,"&gt;="&amp;$I$13,$I$4:$I$27,"&lt;="&amp;$I$23),IF(BX1=2,SUMIFS(BX$4:BX$27,$I$4:$I$27,"&gt;="&amp;$I$13,$I$4:$I$27,"&lt;="&amp;$I$23),IF(BX1=3,SUMIFS(BX$4:BX$27,$I$4:$I$27,"&gt;="&amp;$I$13,$I$4:$I$27,"&lt;="&amp;$I$23),IF(BX1=4,SUMIFS(BX$4:BX$27,$I$4:$I$27,"&gt;="&amp;$I$13,$I$4:$I$27,"&lt;="&amp;$I$23),IF(BX1=5,SUMIFS(BX$4:BX$27,$I$4:$I$27,"&gt;="&amp;$I$13,$I$4:$I$27,"&lt;="&amp;$I$23),0)))))</f>
        <v>9.1019450383609399</v>
      </c>
      <c r="BY29" s="334">
        <f t="shared" si="9"/>
        <v>8.7855527479028037</v>
      </c>
      <c r="BZ29" s="334">
        <f t="shared" si="9"/>
        <v>0</v>
      </c>
      <c r="CA29" s="334">
        <f t="shared" si="9"/>
        <v>0</v>
      </c>
      <c r="CB29" s="334">
        <f t="shared" si="9"/>
        <v>8.3014171461855053</v>
      </c>
      <c r="CC29" s="334">
        <f t="shared" si="9"/>
        <v>10.671333766066205</v>
      </c>
      <c r="CD29" s="334">
        <f t="shared" si="9"/>
        <v>8.6553155169262315</v>
      </c>
      <c r="CE29" s="334">
        <f t="shared" si="9"/>
        <v>8.0983500706631411</v>
      </c>
      <c r="CF29" s="334">
        <f t="shared" si="9"/>
        <v>8.4626583035439644</v>
      </c>
      <c r="CG29" s="334">
        <f t="shared" si="9"/>
        <v>0</v>
      </c>
      <c r="CH29" s="334">
        <f t="shared" si="9"/>
        <v>0</v>
      </c>
      <c r="CI29" s="334">
        <f t="shared" si="9"/>
        <v>8.2350066404983409</v>
      </c>
      <c r="CJ29" s="334">
        <f t="shared" si="9"/>
        <v>8.9277714501925409</v>
      </c>
      <c r="CK29" s="334">
        <f t="shared" si="9"/>
        <v>11.288292225080443</v>
      </c>
      <c r="CL29" s="334">
        <f t="shared" si="9"/>
        <v>9.095337647601248</v>
      </c>
      <c r="CM29" s="334">
        <f t="shared" si="9"/>
        <v>8.1048942176610268</v>
      </c>
      <c r="CN29" s="334">
        <f t="shared" si="9"/>
        <v>0</v>
      </c>
      <c r="CO29" s="334">
        <f t="shared" si="9"/>
        <v>0</v>
      </c>
      <c r="CP29" s="334">
        <f t="shared" si="9"/>
        <v>7.8720115056962499</v>
      </c>
      <c r="CQ29" s="334">
        <f t="shared" si="9"/>
        <v>8.3800527902599011</v>
      </c>
      <c r="CR29" s="334">
        <f t="shared" si="9"/>
        <v>7.862366581368228</v>
      </c>
      <c r="CS29" s="334">
        <f t="shared" si="9"/>
        <v>8.1856375640835495</v>
      </c>
      <c r="CT29" s="334">
        <f t="shared" si="9"/>
        <v>8.6844725901037485</v>
      </c>
      <c r="CU29" s="334">
        <f t="shared" si="9"/>
        <v>0</v>
      </c>
      <c r="CV29" s="334">
        <f t="shared" si="9"/>
        <v>0</v>
      </c>
      <c r="CW29" s="334">
        <f t="shared" si="9"/>
        <v>8.9658876332725228</v>
      </c>
      <c r="CX29" s="334">
        <f t="shared" si="9"/>
        <v>8.9536210067957427</v>
      </c>
      <c r="CY29" s="334">
        <f t="shared" si="9"/>
        <v>8.0708605433559981</v>
      </c>
      <c r="CZ29" s="334">
        <f t="shared" si="9"/>
        <v>8.4455513971499343</v>
      </c>
      <c r="DA29" s="334">
        <f t="shared" si="9"/>
        <v>8.5852584861853103</v>
      </c>
      <c r="DB29" s="334">
        <f t="shared" si="9"/>
        <v>0</v>
      </c>
      <c r="DC29" s="334">
        <f t="shared" si="9"/>
        <v>0</v>
      </c>
      <c r="DD29" s="334">
        <f t="shared" si="9"/>
        <v>8.2841851621773799</v>
      </c>
      <c r="DE29" s="334">
        <f t="shared" si="9"/>
        <v>8.0582590190688599</v>
      </c>
      <c r="DF29" s="334">
        <f t="shared" si="9"/>
        <v>7.578326988467408</v>
      </c>
      <c r="DG29" s="334">
        <f t="shared" si="9"/>
        <v>7.5918283991139379</v>
      </c>
      <c r="DH29" s="334">
        <f t="shared" si="9"/>
        <v>7.3480930989136857</v>
      </c>
      <c r="DI29" s="334">
        <f t="shared" si="9"/>
        <v>0</v>
      </c>
      <c r="DJ29" s="334">
        <f t="shared" si="9"/>
        <v>0</v>
      </c>
      <c r="DK29" s="334">
        <f t="shared" si="9"/>
        <v>8.114545131398506</v>
      </c>
      <c r="DL29" s="334">
        <f t="shared" si="9"/>
        <v>8.0073252773715069</v>
      </c>
      <c r="DM29" s="334">
        <f t="shared" si="9"/>
        <v>7.7509338809597104</v>
      </c>
      <c r="DN29" s="334">
        <f t="shared" si="9"/>
        <v>8.8824171624291264</v>
      </c>
      <c r="DO29" s="334">
        <f t="shared" si="9"/>
        <v>7.8180056938771711</v>
      </c>
      <c r="DP29" s="334">
        <f t="shared" si="9"/>
        <v>0</v>
      </c>
      <c r="DQ29" s="334">
        <f t="shared" si="9"/>
        <v>0</v>
      </c>
      <c r="DR29" s="334">
        <f t="shared" si="9"/>
        <v>7.5863493727651896</v>
      </c>
      <c r="DS29" s="334">
        <f t="shared" si="9"/>
        <v>7.1394148448122348</v>
      </c>
      <c r="DT29" s="334">
        <f t="shared" si="9"/>
        <v>8.2141908269773065</v>
      </c>
      <c r="DU29" s="334">
        <f t="shared" si="9"/>
        <v>7.1487565517310694</v>
      </c>
      <c r="DV29" s="334">
        <f t="shared" si="9"/>
        <v>8.074692566027446</v>
      </c>
      <c r="DW29" s="334">
        <f t="shared" si="9"/>
        <v>0</v>
      </c>
      <c r="DX29" s="334">
        <f t="shared" si="9"/>
        <v>0</v>
      </c>
      <c r="DY29" s="334">
        <f t="shared" si="9"/>
        <v>7.8280659552537832</v>
      </c>
      <c r="DZ29" s="334">
        <f t="shared" si="9"/>
        <v>7.6624069752838242</v>
      </c>
      <c r="EA29" s="334">
        <f t="shared" si="9"/>
        <v>9.093668596992357</v>
      </c>
      <c r="EB29" s="334">
        <f t="shared" si="9"/>
        <v>10.783421442318893</v>
      </c>
      <c r="EC29" s="334">
        <f t="shared" si="9"/>
        <v>10.051861798292549</v>
      </c>
      <c r="ED29" s="334">
        <f t="shared" si="9"/>
        <v>0</v>
      </c>
      <c r="EE29" s="334">
        <f t="shared" si="9"/>
        <v>0</v>
      </c>
      <c r="EF29" s="334">
        <f t="shared" si="9"/>
        <v>8.3038263565500241</v>
      </c>
      <c r="EG29" s="334">
        <f t="shared" si="9"/>
        <v>8.2389026013778945</v>
      </c>
      <c r="EH29" s="334">
        <f t="shared" si="9"/>
        <v>8.365848791154189</v>
      </c>
      <c r="EI29" s="334">
        <f t="shared" si="9"/>
        <v>7.9103685855355304</v>
      </c>
      <c r="EJ29" s="334">
        <f t="shared" ref="EJ29:GU29" si="10">IF(EJ1=1,SUMIFS(EJ$4:EJ$27,$I$4:$I$27,"&gt;="&amp;$I$13,$I$4:$I$27,"&lt;="&amp;$I$23),IF(EJ1=2,SUMIFS(EJ$4:EJ$27,$I$4:$I$27,"&gt;="&amp;$I$13,$I$4:$I$27,"&lt;="&amp;$I$23),IF(EJ1=3,SUMIFS(EJ$4:EJ$27,$I$4:$I$27,"&gt;="&amp;$I$13,$I$4:$I$27,"&lt;="&amp;$I$23),IF(EJ1=4,SUMIFS(EJ$4:EJ$27,$I$4:$I$27,"&gt;="&amp;$I$13,$I$4:$I$27,"&lt;="&amp;$I$23),IF(EJ1=5,SUMIFS(EJ$4:EJ$27,$I$4:$I$27,"&gt;="&amp;$I$13,$I$4:$I$27,"&lt;="&amp;$I$23),0)))))</f>
        <v>8.3518760318626786</v>
      </c>
      <c r="EK29" s="334">
        <f t="shared" si="10"/>
        <v>0</v>
      </c>
      <c r="EL29" s="334">
        <f t="shared" si="10"/>
        <v>0</v>
      </c>
      <c r="EM29" s="334">
        <f t="shared" si="10"/>
        <v>8.5026292232449805</v>
      </c>
      <c r="EN29" s="334">
        <f t="shared" si="10"/>
        <v>9.9029449916304877</v>
      </c>
      <c r="EO29" s="334">
        <f t="shared" si="10"/>
        <v>8.8147685450814244</v>
      </c>
      <c r="EP29" s="334">
        <f t="shared" si="10"/>
        <v>8.3034170183532439</v>
      </c>
      <c r="EQ29" s="334">
        <f t="shared" si="10"/>
        <v>8.5263409683796905</v>
      </c>
      <c r="ER29" s="334">
        <f t="shared" si="10"/>
        <v>0</v>
      </c>
      <c r="ES29" s="334">
        <f t="shared" si="10"/>
        <v>0</v>
      </c>
      <c r="ET29" s="334">
        <f t="shared" si="10"/>
        <v>10.381119746076529</v>
      </c>
      <c r="EU29" s="334">
        <f t="shared" si="10"/>
        <v>8.9772455211012065</v>
      </c>
      <c r="EV29" s="334">
        <f t="shared" si="10"/>
        <v>10.491836308939327</v>
      </c>
      <c r="EW29" s="334">
        <f t="shared" si="10"/>
        <v>12.116740487886339</v>
      </c>
      <c r="EX29" s="334">
        <f t="shared" si="10"/>
        <v>13.408993184737655</v>
      </c>
      <c r="EY29" s="334">
        <f t="shared" si="10"/>
        <v>0</v>
      </c>
      <c r="EZ29" s="334">
        <f t="shared" si="10"/>
        <v>0</v>
      </c>
      <c r="FA29" s="334">
        <f t="shared" si="10"/>
        <v>10.71622341974661</v>
      </c>
      <c r="FB29" s="334">
        <f t="shared" si="10"/>
        <v>13.672411843293402</v>
      </c>
      <c r="FC29" s="334">
        <f t="shared" si="10"/>
        <v>12.289733147049953</v>
      </c>
      <c r="FD29" s="334">
        <f t="shared" si="10"/>
        <v>10.775154769884562</v>
      </c>
      <c r="FE29" s="334">
        <f t="shared" si="10"/>
        <v>12.064304635239251</v>
      </c>
      <c r="FF29" s="334">
        <f t="shared" si="10"/>
        <v>0</v>
      </c>
      <c r="FG29" s="334">
        <f t="shared" si="10"/>
        <v>0</v>
      </c>
      <c r="FH29" s="334">
        <f t="shared" si="10"/>
        <v>9.8054628123450396</v>
      </c>
      <c r="FI29" s="334">
        <f t="shared" si="10"/>
        <v>9.7884336841787771</v>
      </c>
      <c r="FJ29" s="334">
        <f t="shared" si="10"/>
        <v>9.9295196898272753</v>
      </c>
      <c r="FK29" s="334">
        <f t="shared" si="10"/>
        <v>10.063045189684477</v>
      </c>
      <c r="FL29" s="334">
        <f t="shared" si="10"/>
        <v>12.554686103703203</v>
      </c>
      <c r="FM29" s="334">
        <f t="shared" si="10"/>
        <v>0</v>
      </c>
      <c r="FN29" s="334">
        <f t="shared" si="10"/>
        <v>0</v>
      </c>
      <c r="FO29" s="334">
        <f t="shared" si="10"/>
        <v>10.873855032808844</v>
      </c>
      <c r="FP29" s="334">
        <f t="shared" si="10"/>
        <v>11.258009712857286</v>
      </c>
      <c r="FQ29" s="334">
        <f t="shared" si="10"/>
        <v>11.110271820230157</v>
      </c>
      <c r="FR29" s="334">
        <f t="shared" si="10"/>
        <v>16.12503884560688</v>
      </c>
      <c r="FS29" s="334">
        <f t="shared" si="10"/>
        <v>13.033192618800575</v>
      </c>
      <c r="FT29" s="334">
        <f t="shared" si="10"/>
        <v>0</v>
      </c>
      <c r="FU29" s="334">
        <f t="shared" si="10"/>
        <v>0</v>
      </c>
      <c r="FV29" s="334">
        <f t="shared" si="10"/>
        <v>20.261493505597425</v>
      </c>
      <c r="FW29" s="334">
        <f t="shared" si="10"/>
        <v>21.27105559136751</v>
      </c>
      <c r="FX29" s="334">
        <f t="shared" si="10"/>
        <v>16.968964709337456</v>
      </c>
      <c r="FY29" s="334">
        <f t="shared" si="10"/>
        <v>18.149857415843233</v>
      </c>
      <c r="FZ29" s="334">
        <f t="shared" si="10"/>
        <v>14.289064554297088</v>
      </c>
      <c r="GA29" s="334">
        <f t="shared" si="10"/>
        <v>0</v>
      </c>
      <c r="GB29" s="334">
        <f t="shared" si="10"/>
        <v>0</v>
      </c>
      <c r="GC29" s="334">
        <f t="shared" si="10"/>
        <v>16.852259939362995</v>
      </c>
      <c r="GD29" s="334">
        <f t="shared" si="10"/>
        <v>15.418275459251557</v>
      </c>
      <c r="GE29" s="334">
        <f t="shared" si="10"/>
        <v>13.498511911057687</v>
      </c>
      <c r="GF29" s="334">
        <f t="shared" si="10"/>
        <v>17.041494448167636</v>
      </c>
      <c r="GG29" s="334">
        <f t="shared" si="10"/>
        <v>23.609189876737439</v>
      </c>
      <c r="GH29" s="334">
        <f t="shared" si="10"/>
        <v>0</v>
      </c>
      <c r="GI29" s="334">
        <f t="shared" si="10"/>
        <v>0</v>
      </c>
      <c r="GJ29" s="334">
        <f t="shared" si="10"/>
        <v>28.699376762003464</v>
      </c>
      <c r="GK29" s="334">
        <f t="shared" si="10"/>
        <v>26.970166686676819</v>
      </c>
      <c r="GL29" s="334">
        <f t="shared" si="10"/>
        <v>26.460800087684742</v>
      </c>
      <c r="GM29" s="334">
        <f t="shared" si="10"/>
        <v>27.832866343451695</v>
      </c>
      <c r="GN29" s="334">
        <f t="shared" si="10"/>
        <v>19.417981463203901</v>
      </c>
      <c r="GO29" s="334">
        <f t="shared" si="10"/>
        <v>0</v>
      </c>
      <c r="GP29" s="334">
        <f t="shared" si="10"/>
        <v>0</v>
      </c>
      <c r="GQ29" s="334">
        <f t="shared" si="10"/>
        <v>19.611610528595783</v>
      </c>
      <c r="GR29" s="334">
        <f t="shared" si="10"/>
        <v>23.566321579042057</v>
      </c>
      <c r="GS29" s="334">
        <f t="shared" si="10"/>
        <v>21.833679543827152</v>
      </c>
      <c r="GT29" s="334">
        <f t="shared" si="10"/>
        <v>20.209227495731273</v>
      </c>
      <c r="GU29" s="334">
        <f t="shared" si="10"/>
        <v>20.220039677395295</v>
      </c>
      <c r="GV29" s="334">
        <f t="shared" ref="GV29:JG29" si="11">IF(GV1=1,SUMIFS(GV$4:GV$27,$I$4:$I$27,"&gt;="&amp;$I$13,$I$4:$I$27,"&lt;="&amp;$I$23),IF(GV1=2,SUMIFS(GV$4:GV$27,$I$4:$I$27,"&gt;="&amp;$I$13,$I$4:$I$27,"&lt;="&amp;$I$23),IF(GV1=3,SUMIFS(GV$4:GV$27,$I$4:$I$27,"&gt;="&amp;$I$13,$I$4:$I$27,"&lt;="&amp;$I$23),IF(GV1=4,SUMIFS(GV$4:GV$27,$I$4:$I$27,"&gt;="&amp;$I$13,$I$4:$I$27,"&lt;="&amp;$I$23),IF(GV1=5,SUMIFS(GV$4:GV$27,$I$4:$I$27,"&gt;="&amp;$I$13,$I$4:$I$27,"&lt;="&amp;$I$23),0)))))</f>
        <v>0</v>
      </c>
      <c r="GW29" s="334">
        <f t="shared" si="11"/>
        <v>0</v>
      </c>
      <c r="GX29" s="334">
        <f t="shared" si="11"/>
        <v>27.128848351930774</v>
      </c>
      <c r="GY29" s="334">
        <f t="shared" si="11"/>
        <v>23.40650377661315</v>
      </c>
      <c r="GZ29" s="334">
        <f t="shared" si="11"/>
        <v>21.02802499333367</v>
      </c>
      <c r="HA29" s="334">
        <f t="shared" si="11"/>
        <v>18.519817197534682</v>
      </c>
      <c r="HB29" s="334">
        <f t="shared" si="11"/>
        <v>20.505038954984503</v>
      </c>
      <c r="HC29" s="334">
        <f t="shared" si="11"/>
        <v>0</v>
      </c>
      <c r="HD29" s="334">
        <f t="shared" si="11"/>
        <v>0</v>
      </c>
      <c r="HE29" s="334">
        <f t="shared" si="11"/>
        <v>22.340927928714635</v>
      </c>
      <c r="HF29" s="334">
        <f t="shared" si="11"/>
        <v>24.391619045064939</v>
      </c>
      <c r="HG29" s="334">
        <f t="shared" si="11"/>
        <v>18.829597177935486</v>
      </c>
      <c r="HH29" s="334">
        <f t="shared" si="11"/>
        <v>21.875119154927312</v>
      </c>
      <c r="HI29" s="334">
        <f t="shared" si="11"/>
        <v>24.828380642474759</v>
      </c>
      <c r="HJ29" s="334">
        <f t="shared" si="11"/>
        <v>0</v>
      </c>
      <c r="HK29" s="334">
        <f t="shared" si="11"/>
        <v>0</v>
      </c>
      <c r="HL29" s="334">
        <f t="shared" si="11"/>
        <v>17.815118020048629</v>
      </c>
      <c r="HM29" s="334">
        <f t="shared" si="11"/>
        <v>20.51801166893819</v>
      </c>
      <c r="HN29" s="334">
        <f t="shared" si="11"/>
        <v>23.07222209252506</v>
      </c>
      <c r="HO29" s="334">
        <f t="shared" si="11"/>
        <v>27.05786742453078</v>
      </c>
      <c r="HP29" s="334">
        <f t="shared" si="11"/>
        <v>24.875808461748527</v>
      </c>
      <c r="HQ29" s="334">
        <f t="shared" si="11"/>
        <v>0</v>
      </c>
      <c r="HR29" s="334">
        <f t="shared" si="11"/>
        <v>0</v>
      </c>
      <c r="HS29" s="334">
        <f t="shared" si="11"/>
        <v>28.49974423183442</v>
      </c>
      <c r="HT29" s="334">
        <f t="shared" si="11"/>
        <v>27.673663744436354</v>
      </c>
      <c r="HU29" s="334">
        <f t="shared" si="11"/>
        <v>26.371190542090773</v>
      </c>
      <c r="HV29" s="334">
        <f t="shared" si="11"/>
        <v>26.265480766946222</v>
      </c>
      <c r="HW29" s="334">
        <f t="shared" si="11"/>
        <v>25.145562303467795</v>
      </c>
      <c r="HX29" s="334">
        <f t="shared" si="11"/>
        <v>0</v>
      </c>
      <c r="HY29" s="334">
        <f t="shared" si="11"/>
        <v>0</v>
      </c>
      <c r="HZ29" s="334">
        <f t="shared" si="11"/>
        <v>16.719563701062171</v>
      </c>
      <c r="IA29" s="334">
        <f t="shared" si="11"/>
        <v>21.461653806724186</v>
      </c>
      <c r="IB29" s="334">
        <f t="shared" si="11"/>
        <v>24.550875490482358</v>
      </c>
      <c r="IC29" s="334">
        <f t="shared" si="11"/>
        <v>25.996291894616331</v>
      </c>
      <c r="ID29" s="334">
        <f t="shared" si="11"/>
        <v>25.290445220716851</v>
      </c>
      <c r="IE29" s="334">
        <f t="shared" si="11"/>
        <v>0</v>
      </c>
      <c r="IF29" s="334">
        <f t="shared" si="11"/>
        <v>0</v>
      </c>
      <c r="IG29" s="334">
        <f t="shared" si="11"/>
        <v>14.498413588888518</v>
      </c>
      <c r="IH29" s="334">
        <f t="shared" si="11"/>
        <v>16.745606522993764</v>
      </c>
      <c r="II29" s="334">
        <f t="shared" si="11"/>
        <v>20.427767565142354</v>
      </c>
      <c r="IJ29" s="334">
        <f t="shared" si="11"/>
        <v>16.816911702258377</v>
      </c>
      <c r="IK29" s="334">
        <f t="shared" si="11"/>
        <v>17.837911350846454</v>
      </c>
      <c r="IL29" s="334">
        <f t="shared" si="11"/>
        <v>0</v>
      </c>
      <c r="IM29" s="334">
        <f t="shared" si="11"/>
        <v>0</v>
      </c>
      <c r="IN29" s="334">
        <f t="shared" si="11"/>
        <v>24.723155158331323</v>
      </c>
      <c r="IO29" s="334">
        <f t="shared" si="11"/>
        <v>28.767387608144006</v>
      </c>
      <c r="IP29" s="334">
        <f t="shared" si="11"/>
        <v>30.291294947613022</v>
      </c>
      <c r="IQ29" s="334">
        <f t="shared" si="11"/>
        <v>27.116183804910996</v>
      </c>
      <c r="IR29" s="334">
        <f t="shared" si="11"/>
        <v>17.217330842263461</v>
      </c>
      <c r="IS29" s="334">
        <f t="shared" si="11"/>
        <v>0</v>
      </c>
      <c r="IT29" s="334">
        <f t="shared" si="11"/>
        <v>0</v>
      </c>
      <c r="IU29" s="334">
        <f t="shared" si="11"/>
        <v>28.696557715301218</v>
      </c>
      <c r="IV29" s="334">
        <f t="shared" si="11"/>
        <v>27.300362702186131</v>
      </c>
      <c r="IW29" s="334">
        <f t="shared" si="11"/>
        <v>24.889189446815809</v>
      </c>
      <c r="IX29" s="334">
        <f t="shared" si="11"/>
        <v>27.079607836672402</v>
      </c>
      <c r="IY29" s="334">
        <f t="shared" si="11"/>
        <v>15.47010758300183</v>
      </c>
      <c r="IZ29" s="334">
        <f t="shared" si="11"/>
        <v>0</v>
      </c>
      <c r="JA29" s="334">
        <f t="shared" si="11"/>
        <v>0</v>
      </c>
      <c r="JB29" s="334">
        <f t="shared" si="11"/>
        <v>11.762507297277592</v>
      </c>
      <c r="JC29" s="334">
        <f t="shared" si="11"/>
        <v>14.532146812174696</v>
      </c>
      <c r="JD29" s="334">
        <f t="shared" si="11"/>
        <v>15.531034062263503</v>
      </c>
      <c r="JE29" s="334">
        <f t="shared" si="11"/>
        <v>14.17472434466492</v>
      </c>
      <c r="JF29" s="334">
        <f t="shared" si="11"/>
        <v>15.042222734750368</v>
      </c>
      <c r="JG29" s="334">
        <f t="shared" si="11"/>
        <v>0</v>
      </c>
      <c r="JH29" s="334">
        <f t="shared" ref="JH29:LS29" si="12">IF(JH1=1,SUMIFS(JH$4:JH$27,$I$4:$I$27,"&gt;="&amp;$I$13,$I$4:$I$27,"&lt;="&amp;$I$23),IF(JH1=2,SUMIFS(JH$4:JH$27,$I$4:$I$27,"&gt;="&amp;$I$13,$I$4:$I$27,"&lt;="&amp;$I$23),IF(JH1=3,SUMIFS(JH$4:JH$27,$I$4:$I$27,"&gt;="&amp;$I$13,$I$4:$I$27,"&lt;="&amp;$I$23),IF(JH1=4,SUMIFS(JH$4:JH$27,$I$4:$I$27,"&gt;="&amp;$I$13,$I$4:$I$27,"&lt;="&amp;$I$23),IF(JH1=5,SUMIFS(JH$4:JH$27,$I$4:$I$27,"&gt;="&amp;$I$13,$I$4:$I$27,"&lt;="&amp;$I$23),0)))))</f>
        <v>0</v>
      </c>
      <c r="JI29" s="334">
        <f t="shared" si="12"/>
        <v>15.155500015120476</v>
      </c>
      <c r="JJ29" s="334">
        <f t="shared" si="12"/>
        <v>16.582728756095534</v>
      </c>
      <c r="JK29" s="334">
        <f t="shared" si="12"/>
        <v>16.46780299287764</v>
      </c>
      <c r="JL29" s="334">
        <f t="shared" si="12"/>
        <v>12.56733365985369</v>
      </c>
      <c r="JM29" s="334">
        <f t="shared" si="12"/>
        <v>11.561412242658392</v>
      </c>
      <c r="JN29" s="334">
        <f t="shared" si="12"/>
        <v>0</v>
      </c>
      <c r="JO29" s="334">
        <f t="shared" si="12"/>
        <v>0</v>
      </c>
      <c r="JP29" s="334">
        <f t="shared" si="12"/>
        <v>10.109913200372334</v>
      </c>
      <c r="JQ29" s="334">
        <f t="shared" si="12"/>
        <v>10.962590018534987</v>
      </c>
      <c r="JR29" s="334">
        <f t="shared" si="12"/>
        <v>15.50460351978375</v>
      </c>
      <c r="JS29" s="334">
        <f t="shared" si="12"/>
        <v>12.317021095623645</v>
      </c>
      <c r="JT29" s="334">
        <f t="shared" si="12"/>
        <v>10.040251300692194</v>
      </c>
      <c r="JU29" s="334">
        <f t="shared" si="12"/>
        <v>0</v>
      </c>
      <c r="JV29" s="334">
        <f t="shared" si="12"/>
        <v>0</v>
      </c>
      <c r="JW29" s="334">
        <f t="shared" si="12"/>
        <v>11.244862378251717</v>
      </c>
      <c r="JX29" s="334">
        <f t="shared" si="12"/>
        <v>12.790936836748307</v>
      </c>
      <c r="JY29" s="334">
        <f t="shared" si="12"/>
        <v>12.815816914455917</v>
      </c>
      <c r="JZ29" s="334">
        <f t="shared" si="12"/>
        <v>11.964966393052025</v>
      </c>
      <c r="KA29" s="334">
        <f t="shared" si="12"/>
        <v>10.61282617200936</v>
      </c>
      <c r="KB29" s="334">
        <f t="shared" si="12"/>
        <v>0</v>
      </c>
      <c r="KC29" s="334">
        <f t="shared" si="12"/>
        <v>0</v>
      </c>
      <c r="KD29" s="334">
        <f t="shared" si="12"/>
        <v>11.137317080152174</v>
      </c>
      <c r="KE29" s="334">
        <f t="shared" si="12"/>
        <v>11.263276822937938</v>
      </c>
      <c r="KF29" s="334">
        <f t="shared" si="12"/>
        <v>13.115242004090788</v>
      </c>
      <c r="KG29" s="334">
        <f t="shared" si="12"/>
        <v>12.249383620296902</v>
      </c>
      <c r="KH29" s="334">
        <f t="shared" si="12"/>
        <v>9.1586072417005955</v>
      </c>
      <c r="KI29" s="334">
        <f t="shared" si="12"/>
        <v>0</v>
      </c>
      <c r="KJ29" s="334">
        <f t="shared" si="12"/>
        <v>0</v>
      </c>
      <c r="KK29" s="334">
        <f t="shared" si="12"/>
        <v>9.3619515370162745</v>
      </c>
      <c r="KL29" s="334">
        <f t="shared" si="12"/>
        <v>8.3223144823451065</v>
      </c>
      <c r="KM29" s="334">
        <f t="shared" si="12"/>
        <v>8.1698240390519175</v>
      </c>
      <c r="KN29" s="334">
        <f t="shared" si="12"/>
        <v>8.8960572339989383</v>
      </c>
      <c r="KO29" s="334">
        <f t="shared" si="12"/>
        <v>8.4466136658889113</v>
      </c>
      <c r="KP29" s="334">
        <f t="shared" si="12"/>
        <v>0</v>
      </c>
      <c r="KQ29" s="334">
        <f t="shared" si="12"/>
        <v>0</v>
      </c>
      <c r="KR29" s="334">
        <f t="shared" si="12"/>
        <v>8.7397158886717037</v>
      </c>
      <c r="KS29" s="334">
        <f t="shared" si="12"/>
        <v>7.8386964094022362</v>
      </c>
      <c r="KT29" s="334">
        <f t="shared" si="12"/>
        <v>8.0803728391949328</v>
      </c>
      <c r="KU29" s="334">
        <f t="shared" si="12"/>
        <v>8.0326596293759902</v>
      </c>
      <c r="KV29" s="334">
        <f t="shared" si="12"/>
        <v>8.5473665754346602</v>
      </c>
      <c r="KW29" s="334">
        <f t="shared" si="12"/>
        <v>0</v>
      </c>
      <c r="KX29" s="334">
        <f t="shared" si="12"/>
        <v>0</v>
      </c>
      <c r="KY29" s="334">
        <f t="shared" si="12"/>
        <v>8.213981748201828</v>
      </c>
      <c r="KZ29" s="334">
        <f t="shared" si="12"/>
        <v>7.9745205677229318</v>
      </c>
      <c r="LA29" s="334">
        <f t="shared" si="12"/>
        <v>7.7768279688869377</v>
      </c>
      <c r="LB29" s="334">
        <f t="shared" si="12"/>
        <v>8.6920315198796629</v>
      </c>
      <c r="LC29" s="334">
        <f t="shared" si="12"/>
        <v>9.1694089005395174</v>
      </c>
      <c r="LD29" s="334">
        <f t="shared" si="12"/>
        <v>0</v>
      </c>
      <c r="LE29" s="334">
        <f t="shared" si="12"/>
        <v>0</v>
      </c>
      <c r="LF29" s="334">
        <f t="shared" si="12"/>
        <v>9.8040588969739773</v>
      </c>
      <c r="LG29" s="334">
        <f t="shared" si="12"/>
        <v>9.8897840897140981</v>
      </c>
      <c r="LH29" s="334">
        <f t="shared" si="12"/>
        <v>8.9061229626935994</v>
      </c>
      <c r="LI29" s="334">
        <f t="shared" si="12"/>
        <v>8.6398603149254551</v>
      </c>
      <c r="LJ29" s="334">
        <f t="shared" si="12"/>
        <v>9.5433716550067551</v>
      </c>
      <c r="LK29" s="334">
        <f t="shared" si="12"/>
        <v>0</v>
      </c>
      <c r="LL29" s="334">
        <f t="shared" si="12"/>
        <v>0</v>
      </c>
      <c r="LM29" s="334">
        <f t="shared" si="12"/>
        <v>10.176236982534162</v>
      </c>
      <c r="LN29" s="334">
        <f t="shared" si="12"/>
        <v>9.5380936491791424</v>
      </c>
      <c r="LO29" s="334">
        <f t="shared" si="12"/>
        <v>9.8534930543392978</v>
      </c>
      <c r="LP29" s="334">
        <f t="shared" si="12"/>
        <v>11.621067206904845</v>
      </c>
      <c r="LQ29" s="334">
        <f t="shared" si="12"/>
        <v>10.187989044408297</v>
      </c>
      <c r="LR29" s="334">
        <f t="shared" si="12"/>
        <v>0</v>
      </c>
      <c r="LS29" s="334">
        <f t="shared" si="12"/>
        <v>0</v>
      </c>
      <c r="LT29" s="334">
        <f t="shared" ref="LT29:NJ29" si="13">IF(LT1=1,SUMIFS(LT$4:LT$27,$I$4:$I$27,"&gt;="&amp;$I$13,$I$4:$I$27,"&lt;="&amp;$I$23),IF(LT1=2,SUMIFS(LT$4:LT$27,$I$4:$I$27,"&gt;="&amp;$I$13,$I$4:$I$27,"&lt;="&amp;$I$23),IF(LT1=3,SUMIFS(LT$4:LT$27,$I$4:$I$27,"&gt;="&amp;$I$13,$I$4:$I$27,"&lt;="&amp;$I$23),IF(LT1=4,SUMIFS(LT$4:LT$27,$I$4:$I$27,"&gt;="&amp;$I$13,$I$4:$I$27,"&lt;="&amp;$I$23),IF(LT1=5,SUMIFS(LT$4:LT$27,$I$4:$I$27,"&gt;="&amp;$I$13,$I$4:$I$27,"&lt;="&amp;$I$23),0)))))</f>
        <v>9.0573707778457866</v>
      </c>
      <c r="LU29" s="334">
        <f t="shared" si="13"/>
        <v>9.9565742288385799</v>
      </c>
      <c r="LV29" s="334">
        <f t="shared" si="13"/>
        <v>11.10319716925413</v>
      </c>
      <c r="LW29" s="334">
        <f t="shared" si="13"/>
        <v>14.24474576465013</v>
      </c>
      <c r="LX29" s="334">
        <f t="shared" si="13"/>
        <v>12.599672533192592</v>
      </c>
      <c r="LY29" s="334">
        <f t="shared" si="13"/>
        <v>0</v>
      </c>
      <c r="LZ29" s="334">
        <f t="shared" si="13"/>
        <v>0</v>
      </c>
      <c r="MA29" s="334">
        <f t="shared" si="13"/>
        <v>10.518838064259482</v>
      </c>
      <c r="MB29" s="334">
        <f t="shared" si="13"/>
        <v>10.177326865044197</v>
      </c>
      <c r="MC29" s="334">
        <f t="shared" si="13"/>
        <v>10.431394560192004</v>
      </c>
      <c r="MD29" s="334">
        <f t="shared" si="13"/>
        <v>10.064568123127723</v>
      </c>
      <c r="ME29" s="334">
        <f t="shared" si="13"/>
        <v>10.145649142063622</v>
      </c>
      <c r="MF29" s="334">
        <f t="shared" si="13"/>
        <v>0</v>
      </c>
      <c r="MG29" s="334">
        <f t="shared" si="13"/>
        <v>0</v>
      </c>
      <c r="MH29" s="334">
        <f t="shared" si="13"/>
        <v>8.7968504499830917</v>
      </c>
      <c r="MI29" s="334">
        <f t="shared" si="13"/>
        <v>9.5499325122036129</v>
      </c>
      <c r="MJ29" s="334">
        <f t="shared" si="13"/>
        <v>10.339335923399668</v>
      </c>
      <c r="MK29" s="334">
        <f t="shared" si="13"/>
        <v>10.300440436909518</v>
      </c>
      <c r="ML29" s="334">
        <f t="shared" si="13"/>
        <v>9.9759814862103315</v>
      </c>
      <c r="MM29" s="334">
        <f t="shared" si="13"/>
        <v>0</v>
      </c>
      <c r="MN29" s="334">
        <f t="shared" si="13"/>
        <v>0</v>
      </c>
      <c r="MO29" s="334">
        <f t="shared" si="13"/>
        <v>10.457459736067756</v>
      </c>
      <c r="MP29" s="334">
        <f t="shared" si="13"/>
        <v>10.373726585648994</v>
      </c>
      <c r="MQ29" s="334">
        <f t="shared" si="13"/>
        <v>10.56340573615136</v>
      </c>
      <c r="MR29" s="334">
        <f t="shared" si="13"/>
        <v>10.790829165648802</v>
      </c>
      <c r="MS29" s="334">
        <f t="shared" si="13"/>
        <v>10.006031994115171</v>
      </c>
      <c r="MT29" s="334">
        <f t="shared" si="13"/>
        <v>0</v>
      </c>
      <c r="MU29" s="334">
        <f t="shared" si="13"/>
        <v>0</v>
      </c>
      <c r="MV29" s="334">
        <f t="shared" si="13"/>
        <v>10.237249486042804</v>
      </c>
      <c r="MW29" s="334">
        <f t="shared" si="13"/>
        <v>10.621675477674071</v>
      </c>
      <c r="MX29" s="334">
        <f t="shared" si="13"/>
        <v>10.535976521787777</v>
      </c>
      <c r="MY29" s="334">
        <f t="shared" si="13"/>
        <v>10.370016733472951</v>
      </c>
      <c r="MZ29" s="334">
        <f t="shared" si="13"/>
        <v>10.326920840441383</v>
      </c>
      <c r="NA29" s="334">
        <f t="shared" si="13"/>
        <v>0</v>
      </c>
      <c r="NB29" s="334">
        <f t="shared" si="13"/>
        <v>0</v>
      </c>
      <c r="NC29" s="334">
        <f t="shared" si="13"/>
        <v>12.898475482935554</v>
      </c>
      <c r="ND29" s="334">
        <f t="shared" si="13"/>
        <v>12.761972313791393</v>
      </c>
      <c r="NE29" s="334">
        <f t="shared" si="13"/>
        <v>11.734489866365104</v>
      </c>
      <c r="NF29" s="334">
        <f t="shared" si="13"/>
        <v>10.825790145962564</v>
      </c>
      <c r="NG29" s="334">
        <f t="shared" si="13"/>
        <v>11.176115233452766</v>
      </c>
      <c r="NH29" s="334">
        <f t="shared" si="13"/>
        <v>0</v>
      </c>
      <c r="NI29" s="334">
        <f t="shared" si="13"/>
        <v>0</v>
      </c>
      <c r="NJ29" s="334">
        <f t="shared" si="13"/>
        <v>12.210695863859282</v>
      </c>
    </row>
    <row r="30" spans="4:374" ht="15.75" thickBot="1" x14ac:dyDescent="0.3">
      <c r="H30" s="34" t="s">
        <v>218</v>
      </c>
      <c r="I30" s="322" t="s">
        <v>42</v>
      </c>
      <c r="J30" s="334">
        <f>(IF(J1=6,SUM(J4:J27),IF(J1=7,SUM(J4:J27),0)))</f>
        <v>0</v>
      </c>
      <c r="K30" s="334">
        <f t="shared" ref="K30:BV30" si="14">(IF(K1=6,SUM(K4:K27),IF(K1=7,SUM(K4:K27),0)))</f>
        <v>0</v>
      </c>
      <c r="L30" s="334">
        <f t="shared" si="14"/>
        <v>0</v>
      </c>
      <c r="M30" s="334">
        <f t="shared" si="14"/>
        <v>0</v>
      </c>
      <c r="N30" s="334">
        <f t="shared" si="14"/>
        <v>0</v>
      </c>
      <c r="O30" s="334">
        <f t="shared" si="14"/>
        <v>28.844689074305037</v>
      </c>
      <c r="P30" s="334">
        <f t="shared" si="14"/>
        <v>28.520112207480267</v>
      </c>
      <c r="Q30" s="334">
        <f t="shared" si="14"/>
        <v>0</v>
      </c>
      <c r="R30" s="334">
        <f t="shared" si="14"/>
        <v>0</v>
      </c>
      <c r="S30" s="334">
        <f t="shared" si="14"/>
        <v>0</v>
      </c>
      <c r="T30" s="334">
        <f t="shared" si="14"/>
        <v>0</v>
      </c>
      <c r="U30" s="334">
        <f t="shared" si="14"/>
        <v>0</v>
      </c>
      <c r="V30" s="334">
        <f t="shared" si="14"/>
        <v>20.456027884854279</v>
      </c>
      <c r="W30" s="334">
        <f t="shared" si="14"/>
        <v>24.515879231325773</v>
      </c>
      <c r="X30" s="334">
        <f t="shared" si="14"/>
        <v>0</v>
      </c>
      <c r="Y30" s="334">
        <f t="shared" si="14"/>
        <v>0</v>
      </c>
      <c r="Z30" s="334">
        <f t="shared" si="14"/>
        <v>0</v>
      </c>
      <c r="AA30" s="334">
        <f t="shared" si="14"/>
        <v>0</v>
      </c>
      <c r="AB30" s="334">
        <f t="shared" si="14"/>
        <v>0</v>
      </c>
      <c r="AC30" s="334">
        <f t="shared" si="14"/>
        <v>20.488656988769169</v>
      </c>
      <c r="AD30" s="334">
        <f t="shared" si="14"/>
        <v>20.48675231733489</v>
      </c>
      <c r="AE30" s="334">
        <f t="shared" si="14"/>
        <v>0</v>
      </c>
      <c r="AF30" s="334">
        <f t="shared" si="14"/>
        <v>0</v>
      </c>
      <c r="AG30" s="334">
        <f t="shared" si="14"/>
        <v>0</v>
      </c>
      <c r="AH30" s="334">
        <f t="shared" si="14"/>
        <v>0</v>
      </c>
      <c r="AI30" s="334">
        <f t="shared" si="14"/>
        <v>0</v>
      </c>
      <c r="AJ30" s="334">
        <f t="shared" si="14"/>
        <v>20.092970793202465</v>
      </c>
      <c r="AK30" s="334">
        <f t="shared" si="14"/>
        <v>19.842917999291604</v>
      </c>
      <c r="AL30" s="334">
        <f t="shared" si="14"/>
        <v>0</v>
      </c>
      <c r="AM30" s="334">
        <f t="shared" si="14"/>
        <v>0</v>
      </c>
      <c r="AN30" s="334">
        <f t="shared" si="14"/>
        <v>0</v>
      </c>
      <c r="AO30" s="334">
        <f t="shared" si="14"/>
        <v>0</v>
      </c>
      <c r="AP30" s="334">
        <f t="shared" si="14"/>
        <v>0</v>
      </c>
      <c r="AQ30" s="334">
        <f t="shared" si="14"/>
        <v>23.172744285788472</v>
      </c>
      <c r="AR30" s="334">
        <f t="shared" si="14"/>
        <v>21.499266345133961</v>
      </c>
      <c r="AS30" s="334">
        <f t="shared" si="14"/>
        <v>0</v>
      </c>
      <c r="AT30" s="334">
        <f t="shared" si="14"/>
        <v>0</v>
      </c>
      <c r="AU30" s="334">
        <f t="shared" si="14"/>
        <v>0</v>
      </c>
      <c r="AV30" s="334">
        <f t="shared" si="14"/>
        <v>0</v>
      </c>
      <c r="AW30" s="334">
        <f t="shared" si="14"/>
        <v>0</v>
      </c>
      <c r="AX30" s="334">
        <f t="shared" si="14"/>
        <v>19.402348299704897</v>
      </c>
      <c r="AY30" s="334">
        <f t="shared" si="14"/>
        <v>19.71590511752893</v>
      </c>
      <c r="AZ30" s="334">
        <f t="shared" si="14"/>
        <v>0</v>
      </c>
      <c r="BA30" s="334">
        <f t="shared" si="14"/>
        <v>0</v>
      </c>
      <c r="BB30" s="334">
        <f t="shared" si="14"/>
        <v>0</v>
      </c>
      <c r="BC30" s="334">
        <f t="shared" si="14"/>
        <v>0</v>
      </c>
      <c r="BD30" s="334">
        <f t="shared" si="14"/>
        <v>0</v>
      </c>
      <c r="BE30" s="334">
        <f t="shared" si="14"/>
        <v>19.157181159275677</v>
      </c>
      <c r="BF30" s="334">
        <f t="shared" si="14"/>
        <v>18.65750977014725</v>
      </c>
      <c r="BG30" s="334">
        <f t="shared" si="14"/>
        <v>0</v>
      </c>
      <c r="BH30" s="334">
        <f t="shared" si="14"/>
        <v>0</v>
      </c>
      <c r="BI30" s="334">
        <f t="shared" si="14"/>
        <v>0</v>
      </c>
      <c r="BJ30" s="334">
        <f t="shared" si="14"/>
        <v>0</v>
      </c>
      <c r="BK30" s="334">
        <f t="shared" si="14"/>
        <v>0</v>
      </c>
      <c r="BL30" s="334">
        <f t="shared" si="14"/>
        <v>18.187238433956459</v>
      </c>
      <c r="BM30" s="334">
        <f t="shared" si="14"/>
        <v>19.604652081743922</v>
      </c>
      <c r="BN30" s="334">
        <f t="shared" si="14"/>
        <v>0</v>
      </c>
      <c r="BO30" s="334">
        <f t="shared" si="14"/>
        <v>0</v>
      </c>
      <c r="BP30" s="334">
        <f t="shared" si="14"/>
        <v>0</v>
      </c>
      <c r="BQ30" s="334">
        <f t="shared" si="14"/>
        <v>0</v>
      </c>
      <c r="BR30" s="334">
        <f t="shared" si="14"/>
        <v>0</v>
      </c>
      <c r="BS30" s="334">
        <f t="shared" si="14"/>
        <v>19.40687933443316</v>
      </c>
      <c r="BT30" s="334">
        <f t="shared" si="14"/>
        <v>19.881000494550428</v>
      </c>
      <c r="BU30" s="334">
        <f t="shared" si="14"/>
        <v>0</v>
      </c>
      <c r="BV30" s="334">
        <f t="shared" si="14"/>
        <v>0</v>
      </c>
      <c r="BW30" s="334">
        <f t="shared" ref="BW30:EH30" si="15">(IF(BW1=6,SUM(BW4:BW27),IF(BW1=7,SUM(BW4:BW27),0)))</f>
        <v>0</v>
      </c>
      <c r="BX30" s="334">
        <f t="shared" si="15"/>
        <v>0</v>
      </c>
      <c r="BY30" s="334">
        <f t="shared" si="15"/>
        <v>0</v>
      </c>
      <c r="BZ30" s="334">
        <f t="shared" si="15"/>
        <v>19.316130974235183</v>
      </c>
      <c r="CA30" s="334">
        <f t="shared" si="15"/>
        <v>19.020448472543748</v>
      </c>
      <c r="CB30" s="334">
        <f t="shared" si="15"/>
        <v>0</v>
      </c>
      <c r="CC30" s="334">
        <f t="shared" si="15"/>
        <v>0</v>
      </c>
      <c r="CD30" s="334">
        <f t="shared" si="15"/>
        <v>0</v>
      </c>
      <c r="CE30" s="334">
        <f t="shared" si="15"/>
        <v>0</v>
      </c>
      <c r="CF30" s="334">
        <f t="shared" si="15"/>
        <v>0</v>
      </c>
      <c r="CG30" s="334">
        <f t="shared" si="15"/>
        <v>19.436049448271753</v>
      </c>
      <c r="CH30" s="334">
        <f t="shared" si="15"/>
        <v>20.126701941796995</v>
      </c>
      <c r="CI30" s="334">
        <f t="shared" si="15"/>
        <v>0</v>
      </c>
      <c r="CJ30" s="334">
        <f t="shared" si="15"/>
        <v>0</v>
      </c>
      <c r="CK30" s="334">
        <f t="shared" si="15"/>
        <v>0</v>
      </c>
      <c r="CL30" s="334">
        <f t="shared" si="15"/>
        <v>0</v>
      </c>
      <c r="CM30" s="334">
        <f t="shared" si="15"/>
        <v>0</v>
      </c>
      <c r="CN30" s="334">
        <f t="shared" si="15"/>
        <v>18.629662352630643</v>
      </c>
      <c r="CO30" s="334">
        <f t="shared" si="15"/>
        <v>19.784901941118399</v>
      </c>
      <c r="CP30" s="334">
        <f t="shared" si="15"/>
        <v>0</v>
      </c>
      <c r="CQ30" s="334">
        <f t="shared" si="15"/>
        <v>0</v>
      </c>
      <c r="CR30" s="334">
        <f t="shared" si="15"/>
        <v>0</v>
      </c>
      <c r="CS30" s="334">
        <f t="shared" si="15"/>
        <v>0</v>
      </c>
      <c r="CT30" s="334">
        <f t="shared" si="15"/>
        <v>0</v>
      </c>
      <c r="CU30" s="334">
        <f t="shared" si="15"/>
        <v>18.344234915108601</v>
      </c>
      <c r="CV30" s="334">
        <f t="shared" si="15"/>
        <v>17.98202778395158</v>
      </c>
      <c r="CW30" s="334">
        <f t="shared" si="15"/>
        <v>0</v>
      </c>
      <c r="CX30" s="334">
        <f t="shared" si="15"/>
        <v>0</v>
      </c>
      <c r="CY30" s="334">
        <f t="shared" si="15"/>
        <v>0</v>
      </c>
      <c r="CZ30" s="334">
        <f t="shared" si="15"/>
        <v>0</v>
      </c>
      <c r="DA30" s="334">
        <f t="shared" si="15"/>
        <v>0</v>
      </c>
      <c r="DB30" s="334">
        <f t="shared" si="15"/>
        <v>17.593769944443444</v>
      </c>
      <c r="DC30" s="334">
        <f t="shared" si="15"/>
        <v>19.116530072075122</v>
      </c>
      <c r="DD30" s="334">
        <f t="shared" si="15"/>
        <v>0</v>
      </c>
      <c r="DE30" s="334">
        <f t="shared" si="15"/>
        <v>0</v>
      </c>
      <c r="DF30" s="334">
        <f t="shared" si="15"/>
        <v>0</v>
      </c>
      <c r="DG30" s="334">
        <f t="shared" si="15"/>
        <v>0</v>
      </c>
      <c r="DH30" s="334">
        <f t="shared" si="15"/>
        <v>0</v>
      </c>
      <c r="DI30" s="334">
        <f t="shared" si="15"/>
        <v>16.59909368691871</v>
      </c>
      <c r="DJ30" s="334">
        <f t="shared" si="15"/>
        <v>20.133354039641322</v>
      </c>
      <c r="DK30" s="334">
        <f t="shared" si="15"/>
        <v>0</v>
      </c>
      <c r="DL30" s="334">
        <f t="shared" si="15"/>
        <v>0</v>
      </c>
      <c r="DM30" s="334">
        <f t="shared" si="15"/>
        <v>0</v>
      </c>
      <c r="DN30" s="334">
        <f t="shared" si="15"/>
        <v>0</v>
      </c>
      <c r="DO30" s="334">
        <f t="shared" si="15"/>
        <v>0</v>
      </c>
      <c r="DP30" s="334">
        <f t="shared" si="15"/>
        <v>17.833803747462717</v>
      </c>
      <c r="DQ30" s="334">
        <f t="shared" si="15"/>
        <v>17.422419623419032</v>
      </c>
      <c r="DR30" s="334">
        <f t="shared" si="15"/>
        <v>0</v>
      </c>
      <c r="DS30" s="334">
        <f t="shared" si="15"/>
        <v>0</v>
      </c>
      <c r="DT30" s="334">
        <f t="shared" si="15"/>
        <v>0</v>
      </c>
      <c r="DU30" s="334">
        <f t="shared" si="15"/>
        <v>0</v>
      </c>
      <c r="DV30" s="334">
        <f t="shared" si="15"/>
        <v>0</v>
      </c>
      <c r="DW30" s="334">
        <f t="shared" si="15"/>
        <v>17.005723170789416</v>
      </c>
      <c r="DX30" s="334">
        <f t="shared" si="15"/>
        <v>17.202407344625904</v>
      </c>
      <c r="DY30" s="334">
        <f t="shared" si="15"/>
        <v>0</v>
      </c>
      <c r="DZ30" s="334">
        <f t="shared" si="15"/>
        <v>0</v>
      </c>
      <c r="EA30" s="334">
        <f t="shared" si="15"/>
        <v>0</v>
      </c>
      <c r="EB30" s="334">
        <f t="shared" si="15"/>
        <v>0</v>
      </c>
      <c r="EC30" s="334">
        <f t="shared" si="15"/>
        <v>0</v>
      </c>
      <c r="ED30" s="334">
        <f t="shared" si="15"/>
        <v>18.616592915039732</v>
      </c>
      <c r="EE30" s="334">
        <f t="shared" si="15"/>
        <v>17.507370269071338</v>
      </c>
      <c r="EF30" s="334">
        <f t="shared" si="15"/>
        <v>0</v>
      </c>
      <c r="EG30" s="334">
        <f t="shared" si="15"/>
        <v>0</v>
      </c>
      <c r="EH30" s="334">
        <f t="shared" si="15"/>
        <v>0</v>
      </c>
      <c r="EI30" s="334">
        <f t="shared" ref="EI30:GT30" si="16">(IF(EI1=6,SUM(EI4:EI27),IF(EI1=7,SUM(EI4:EI27),0)))</f>
        <v>0</v>
      </c>
      <c r="EJ30" s="334">
        <f t="shared" si="16"/>
        <v>0</v>
      </c>
      <c r="EK30" s="334">
        <f t="shared" si="16"/>
        <v>18.380601657796017</v>
      </c>
      <c r="EL30" s="334">
        <f t="shared" si="16"/>
        <v>18.351518662776254</v>
      </c>
      <c r="EM30" s="334">
        <f t="shared" si="16"/>
        <v>0</v>
      </c>
      <c r="EN30" s="334">
        <f t="shared" si="16"/>
        <v>0</v>
      </c>
      <c r="EO30" s="334">
        <f t="shared" si="16"/>
        <v>0</v>
      </c>
      <c r="EP30" s="334">
        <f t="shared" si="16"/>
        <v>0</v>
      </c>
      <c r="EQ30" s="334">
        <f t="shared" si="16"/>
        <v>0</v>
      </c>
      <c r="ER30" s="334">
        <f t="shared" si="16"/>
        <v>18.822970654337038</v>
      </c>
      <c r="ES30" s="334">
        <f t="shared" si="16"/>
        <v>21.470089093144352</v>
      </c>
      <c r="ET30" s="334">
        <f t="shared" si="16"/>
        <v>0</v>
      </c>
      <c r="EU30" s="334">
        <f t="shared" si="16"/>
        <v>0</v>
      </c>
      <c r="EV30" s="334">
        <f t="shared" si="16"/>
        <v>0</v>
      </c>
      <c r="EW30" s="334">
        <f t="shared" si="16"/>
        <v>0</v>
      </c>
      <c r="EX30" s="334">
        <f t="shared" si="16"/>
        <v>0</v>
      </c>
      <c r="EY30" s="334">
        <f t="shared" si="16"/>
        <v>32.615386533299862</v>
      </c>
      <c r="EZ30" s="334">
        <f t="shared" si="16"/>
        <v>23.102238449753905</v>
      </c>
      <c r="FA30" s="334">
        <f t="shared" si="16"/>
        <v>0</v>
      </c>
      <c r="FB30" s="334">
        <f t="shared" si="16"/>
        <v>0</v>
      </c>
      <c r="FC30" s="334">
        <f t="shared" si="16"/>
        <v>0</v>
      </c>
      <c r="FD30" s="334">
        <f t="shared" si="16"/>
        <v>0</v>
      </c>
      <c r="FE30" s="334">
        <f t="shared" si="16"/>
        <v>0</v>
      </c>
      <c r="FF30" s="334">
        <f t="shared" si="16"/>
        <v>34.415365029738844</v>
      </c>
      <c r="FG30" s="334">
        <f t="shared" si="16"/>
        <v>22.516225320181924</v>
      </c>
      <c r="FH30" s="334">
        <f t="shared" si="16"/>
        <v>0</v>
      </c>
      <c r="FI30" s="334">
        <f t="shared" si="16"/>
        <v>0</v>
      </c>
      <c r="FJ30" s="334">
        <f t="shared" si="16"/>
        <v>0</v>
      </c>
      <c r="FK30" s="334">
        <f t="shared" si="16"/>
        <v>0</v>
      </c>
      <c r="FL30" s="334">
        <f t="shared" si="16"/>
        <v>0</v>
      </c>
      <c r="FM30" s="334">
        <f t="shared" si="16"/>
        <v>27.44989785772357</v>
      </c>
      <c r="FN30" s="334">
        <f t="shared" si="16"/>
        <v>24.309642204106595</v>
      </c>
      <c r="FO30" s="334">
        <f t="shared" si="16"/>
        <v>0</v>
      </c>
      <c r="FP30" s="334">
        <f t="shared" si="16"/>
        <v>0</v>
      </c>
      <c r="FQ30" s="334">
        <f t="shared" si="16"/>
        <v>0</v>
      </c>
      <c r="FR30" s="334">
        <f t="shared" si="16"/>
        <v>0</v>
      </c>
      <c r="FS30" s="334">
        <f t="shared" si="16"/>
        <v>0</v>
      </c>
      <c r="FT30" s="334">
        <f t="shared" si="16"/>
        <v>30.296106943377751</v>
      </c>
      <c r="FU30" s="334">
        <f t="shared" si="16"/>
        <v>34.63776105227452</v>
      </c>
      <c r="FV30" s="334">
        <f t="shared" si="16"/>
        <v>0</v>
      </c>
      <c r="FW30" s="334">
        <f t="shared" si="16"/>
        <v>0</v>
      </c>
      <c r="FX30" s="334">
        <f t="shared" si="16"/>
        <v>0</v>
      </c>
      <c r="FY30" s="334">
        <f t="shared" si="16"/>
        <v>0</v>
      </c>
      <c r="FZ30" s="334">
        <f t="shared" si="16"/>
        <v>0</v>
      </c>
      <c r="GA30" s="334">
        <f t="shared" si="16"/>
        <v>23.584690480891947</v>
      </c>
      <c r="GB30" s="334">
        <f t="shared" si="16"/>
        <v>30.259418618728855</v>
      </c>
      <c r="GC30" s="334">
        <f t="shared" si="16"/>
        <v>0</v>
      </c>
      <c r="GD30" s="334">
        <f t="shared" si="16"/>
        <v>0</v>
      </c>
      <c r="GE30" s="334">
        <f t="shared" si="16"/>
        <v>0</v>
      </c>
      <c r="GF30" s="334">
        <f t="shared" si="16"/>
        <v>0</v>
      </c>
      <c r="GG30" s="334">
        <f t="shared" si="16"/>
        <v>0</v>
      </c>
      <c r="GH30" s="334">
        <f t="shared" si="16"/>
        <v>47.170917887967548</v>
      </c>
      <c r="GI30" s="334">
        <f t="shared" si="16"/>
        <v>52.194602606390504</v>
      </c>
      <c r="GJ30" s="334">
        <f t="shared" si="16"/>
        <v>0</v>
      </c>
      <c r="GK30" s="334">
        <f t="shared" si="16"/>
        <v>0</v>
      </c>
      <c r="GL30" s="334">
        <f t="shared" si="16"/>
        <v>0</v>
      </c>
      <c r="GM30" s="334">
        <f t="shared" si="16"/>
        <v>0</v>
      </c>
      <c r="GN30" s="334">
        <f t="shared" si="16"/>
        <v>0</v>
      </c>
      <c r="GO30" s="334">
        <f t="shared" si="16"/>
        <v>30.620388517529914</v>
      </c>
      <c r="GP30" s="334">
        <f t="shared" si="16"/>
        <v>30.683287815360782</v>
      </c>
      <c r="GQ30" s="334">
        <f t="shared" si="16"/>
        <v>0</v>
      </c>
      <c r="GR30" s="334">
        <f t="shared" si="16"/>
        <v>0</v>
      </c>
      <c r="GS30" s="334">
        <f t="shared" si="16"/>
        <v>0</v>
      </c>
      <c r="GT30" s="334">
        <f t="shared" si="16"/>
        <v>0</v>
      </c>
      <c r="GU30" s="334">
        <f t="shared" ref="GU30:JF30" si="17">(IF(GU1=6,SUM(GU4:GU27),IF(GU1=7,SUM(GU4:GU27),0)))</f>
        <v>0</v>
      </c>
      <c r="GV30" s="334">
        <f t="shared" si="17"/>
        <v>41.377824225208528</v>
      </c>
      <c r="GW30" s="334">
        <f t="shared" si="17"/>
        <v>39.523335170959761</v>
      </c>
      <c r="GX30" s="334">
        <f t="shared" si="17"/>
        <v>0</v>
      </c>
      <c r="GY30" s="334">
        <f t="shared" si="17"/>
        <v>0</v>
      </c>
      <c r="GZ30" s="334">
        <f t="shared" si="17"/>
        <v>0</v>
      </c>
      <c r="HA30" s="334">
        <f t="shared" si="17"/>
        <v>0</v>
      </c>
      <c r="HB30" s="334">
        <f t="shared" si="17"/>
        <v>0</v>
      </c>
      <c r="HC30" s="334">
        <f t="shared" si="17"/>
        <v>31.109763022893777</v>
      </c>
      <c r="HD30" s="334">
        <f t="shared" si="17"/>
        <v>39.796593493298616</v>
      </c>
      <c r="HE30" s="334">
        <f t="shared" si="17"/>
        <v>0</v>
      </c>
      <c r="HF30" s="334">
        <f t="shared" si="17"/>
        <v>0</v>
      </c>
      <c r="HG30" s="334">
        <f t="shared" si="17"/>
        <v>0</v>
      </c>
      <c r="HH30" s="334">
        <f t="shared" si="17"/>
        <v>0</v>
      </c>
      <c r="HI30" s="334">
        <f t="shared" si="17"/>
        <v>0</v>
      </c>
      <c r="HJ30" s="334">
        <f t="shared" si="17"/>
        <v>44.684010347688819</v>
      </c>
      <c r="HK30" s="334">
        <f t="shared" si="17"/>
        <v>40.386368453393857</v>
      </c>
      <c r="HL30" s="334">
        <f t="shared" si="17"/>
        <v>0</v>
      </c>
      <c r="HM30" s="334">
        <f t="shared" si="17"/>
        <v>0</v>
      </c>
      <c r="HN30" s="334">
        <f t="shared" si="17"/>
        <v>0</v>
      </c>
      <c r="HO30" s="334">
        <f t="shared" si="17"/>
        <v>0</v>
      </c>
      <c r="HP30" s="334">
        <f t="shared" si="17"/>
        <v>0</v>
      </c>
      <c r="HQ30" s="334">
        <f t="shared" si="17"/>
        <v>44.393904826636515</v>
      </c>
      <c r="HR30" s="334">
        <f t="shared" si="17"/>
        <v>49.5417552446199</v>
      </c>
      <c r="HS30" s="334">
        <f t="shared" si="17"/>
        <v>0</v>
      </c>
      <c r="HT30" s="334">
        <f t="shared" si="17"/>
        <v>0</v>
      </c>
      <c r="HU30" s="334">
        <f t="shared" si="17"/>
        <v>0</v>
      </c>
      <c r="HV30" s="334">
        <f t="shared" si="17"/>
        <v>0</v>
      </c>
      <c r="HW30" s="334">
        <f t="shared" si="17"/>
        <v>0</v>
      </c>
      <c r="HX30" s="334">
        <f t="shared" si="17"/>
        <v>38.23105620285385</v>
      </c>
      <c r="HY30" s="334">
        <f t="shared" si="17"/>
        <v>41.369786256466575</v>
      </c>
      <c r="HZ30" s="334">
        <f t="shared" si="17"/>
        <v>0</v>
      </c>
      <c r="IA30" s="334">
        <f t="shared" si="17"/>
        <v>0</v>
      </c>
      <c r="IB30" s="334">
        <f t="shared" si="17"/>
        <v>0</v>
      </c>
      <c r="IC30" s="334">
        <f t="shared" si="17"/>
        <v>0</v>
      </c>
      <c r="ID30" s="334">
        <f t="shared" si="17"/>
        <v>0</v>
      </c>
      <c r="IE30" s="334">
        <f t="shared" si="17"/>
        <v>44.152689352624598</v>
      </c>
      <c r="IF30" s="334">
        <f t="shared" si="17"/>
        <v>31.392635449438021</v>
      </c>
      <c r="IG30" s="334">
        <f t="shared" si="17"/>
        <v>0</v>
      </c>
      <c r="IH30" s="334">
        <f t="shared" si="17"/>
        <v>0</v>
      </c>
      <c r="II30" s="334">
        <f t="shared" si="17"/>
        <v>0</v>
      </c>
      <c r="IJ30" s="334">
        <f t="shared" si="17"/>
        <v>0</v>
      </c>
      <c r="IK30" s="334">
        <f t="shared" si="17"/>
        <v>0</v>
      </c>
      <c r="IL30" s="334">
        <f t="shared" si="17"/>
        <v>33.810449683274676</v>
      </c>
      <c r="IM30" s="334">
        <f t="shared" si="17"/>
        <v>35.41202718698657</v>
      </c>
      <c r="IN30" s="334">
        <f t="shared" si="17"/>
        <v>0</v>
      </c>
      <c r="IO30" s="334">
        <f t="shared" si="17"/>
        <v>0</v>
      </c>
      <c r="IP30" s="334">
        <f t="shared" si="17"/>
        <v>0</v>
      </c>
      <c r="IQ30" s="334">
        <f t="shared" si="17"/>
        <v>0</v>
      </c>
      <c r="IR30" s="334">
        <f t="shared" si="17"/>
        <v>0</v>
      </c>
      <c r="IS30" s="334">
        <f t="shared" si="17"/>
        <v>31.847622530165427</v>
      </c>
      <c r="IT30" s="334">
        <f t="shared" si="17"/>
        <v>36.119817888108088</v>
      </c>
      <c r="IU30" s="334">
        <f t="shared" si="17"/>
        <v>0</v>
      </c>
      <c r="IV30" s="334">
        <f t="shared" si="17"/>
        <v>0</v>
      </c>
      <c r="IW30" s="334">
        <f t="shared" si="17"/>
        <v>0</v>
      </c>
      <c r="IX30" s="334">
        <f t="shared" si="17"/>
        <v>0</v>
      </c>
      <c r="IY30" s="334">
        <f t="shared" si="17"/>
        <v>0</v>
      </c>
      <c r="IZ30" s="334">
        <f t="shared" si="17"/>
        <v>28.421961763109728</v>
      </c>
      <c r="JA30" s="334">
        <f t="shared" si="17"/>
        <v>23.432525702098612</v>
      </c>
      <c r="JB30" s="334">
        <f t="shared" si="17"/>
        <v>0</v>
      </c>
      <c r="JC30" s="334">
        <f t="shared" si="17"/>
        <v>0</v>
      </c>
      <c r="JD30" s="334">
        <f t="shared" si="17"/>
        <v>0</v>
      </c>
      <c r="JE30" s="334">
        <f t="shared" si="17"/>
        <v>0</v>
      </c>
      <c r="JF30" s="334">
        <f t="shared" si="17"/>
        <v>0</v>
      </c>
      <c r="JG30" s="334">
        <f t="shared" ref="JG30:LR30" si="18">(IF(JG1=6,SUM(JG4:JG27),IF(JG1=7,SUM(JG4:JG27),0)))</f>
        <v>30.410824894411295</v>
      </c>
      <c r="JH30" s="334">
        <f t="shared" si="18"/>
        <v>32.961047753519154</v>
      </c>
      <c r="JI30" s="334">
        <f t="shared" si="18"/>
        <v>0</v>
      </c>
      <c r="JJ30" s="334">
        <f t="shared" si="18"/>
        <v>0</v>
      </c>
      <c r="JK30" s="334">
        <f t="shared" si="18"/>
        <v>0</v>
      </c>
      <c r="JL30" s="334">
        <f t="shared" si="18"/>
        <v>0</v>
      </c>
      <c r="JM30" s="334">
        <f t="shared" si="18"/>
        <v>0</v>
      </c>
      <c r="JN30" s="334">
        <f t="shared" si="18"/>
        <v>27.067358223993608</v>
      </c>
      <c r="JO30" s="334">
        <f t="shared" si="18"/>
        <v>22.421316345389663</v>
      </c>
      <c r="JP30" s="334">
        <f t="shared" si="18"/>
        <v>0</v>
      </c>
      <c r="JQ30" s="334">
        <f t="shared" si="18"/>
        <v>0</v>
      </c>
      <c r="JR30" s="334">
        <f t="shared" si="18"/>
        <v>0</v>
      </c>
      <c r="JS30" s="334">
        <f t="shared" si="18"/>
        <v>0</v>
      </c>
      <c r="JT30" s="334">
        <f t="shared" si="18"/>
        <v>0</v>
      </c>
      <c r="JU30" s="334">
        <f t="shared" si="18"/>
        <v>20.789958919343182</v>
      </c>
      <c r="JV30" s="334">
        <f t="shared" si="18"/>
        <v>20.549506635680832</v>
      </c>
      <c r="JW30" s="334">
        <f t="shared" si="18"/>
        <v>0</v>
      </c>
      <c r="JX30" s="334">
        <f t="shared" si="18"/>
        <v>0</v>
      </c>
      <c r="JY30" s="334">
        <f t="shared" si="18"/>
        <v>0</v>
      </c>
      <c r="JZ30" s="334">
        <f t="shared" si="18"/>
        <v>0</v>
      </c>
      <c r="KA30" s="334">
        <f t="shared" si="18"/>
        <v>0</v>
      </c>
      <c r="KB30" s="334">
        <f t="shared" si="18"/>
        <v>20.976359652921733</v>
      </c>
      <c r="KC30" s="334">
        <f t="shared" si="18"/>
        <v>25.737197092016135</v>
      </c>
      <c r="KD30" s="334">
        <f t="shared" si="18"/>
        <v>0</v>
      </c>
      <c r="KE30" s="334">
        <f t="shared" si="18"/>
        <v>0</v>
      </c>
      <c r="KF30" s="334">
        <f t="shared" si="18"/>
        <v>0</v>
      </c>
      <c r="KG30" s="334">
        <f t="shared" si="18"/>
        <v>0</v>
      </c>
      <c r="KH30" s="334">
        <f t="shared" si="18"/>
        <v>0</v>
      </c>
      <c r="KI30" s="334">
        <f t="shared" si="18"/>
        <v>18.434894261674117</v>
      </c>
      <c r="KJ30" s="334">
        <f t="shared" si="18"/>
        <v>19.12066883769922</v>
      </c>
      <c r="KK30" s="334">
        <f t="shared" si="18"/>
        <v>0</v>
      </c>
      <c r="KL30" s="334">
        <f t="shared" si="18"/>
        <v>0</v>
      </c>
      <c r="KM30" s="334">
        <f t="shared" si="18"/>
        <v>0</v>
      </c>
      <c r="KN30" s="334">
        <f t="shared" si="18"/>
        <v>0</v>
      </c>
      <c r="KO30" s="334">
        <f t="shared" si="18"/>
        <v>0</v>
      </c>
      <c r="KP30" s="334">
        <f t="shared" si="18"/>
        <v>17.500280682324043</v>
      </c>
      <c r="KQ30" s="334">
        <f t="shared" si="18"/>
        <v>19.115000067397173</v>
      </c>
      <c r="KR30" s="334">
        <f t="shared" si="18"/>
        <v>0</v>
      </c>
      <c r="KS30" s="334">
        <f t="shared" si="18"/>
        <v>0</v>
      </c>
      <c r="KT30" s="334">
        <f t="shared" si="18"/>
        <v>0</v>
      </c>
      <c r="KU30" s="334">
        <f t="shared" si="18"/>
        <v>0</v>
      </c>
      <c r="KV30" s="334">
        <f t="shared" si="18"/>
        <v>0</v>
      </c>
      <c r="KW30" s="334">
        <f t="shared" si="18"/>
        <v>19.221881386836071</v>
      </c>
      <c r="KX30" s="334">
        <f t="shared" si="18"/>
        <v>18.624138216182629</v>
      </c>
      <c r="KY30" s="334">
        <f t="shared" si="18"/>
        <v>0</v>
      </c>
      <c r="KZ30" s="334">
        <f t="shared" si="18"/>
        <v>0</v>
      </c>
      <c r="LA30" s="334">
        <f t="shared" si="18"/>
        <v>0</v>
      </c>
      <c r="LB30" s="334">
        <f t="shared" si="18"/>
        <v>0</v>
      </c>
      <c r="LC30" s="334">
        <f t="shared" si="18"/>
        <v>0</v>
      </c>
      <c r="LD30" s="334">
        <f t="shared" si="18"/>
        <v>19.268940933122867</v>
      </c>
      <c r="LE30" s="334">
        <f t="shared" si="18"/>
        <v>20.032431711000093</v>
      </c>
      <c r="LF30" s="334">
        <f t="shared" si="18"/>
        <v>0</v>
      </c>
      <c r="LG30" s="334">
        <f t="shared" si="18"/>
        <v>0</v>
      </c>
      <c r="LH30" s="334">
        <f t="shared" si="18"/>
        <v>0</v>
      </c>
      <c r="LI30" s="334">
        <f t="shared" si="18"/>
        <v>0</v>
      </c>
      <c r="LJ30" s="334">
        <f t="shared" si="18"/>
        <v>0</v>
      </c>
      <c r="LK30" s="334">
        <f t="shared" si="18"/>
        <v>20.046982468278475</v>
      </c>
      <c r="LL30" s="334">
        <f t="shared" si="18"/>
        <v>21.781319966865507</v>
      </c>
      <c r="LM30" s="334">
        <f t="shared" si="18"/>
        <v>0</v>
      </c>
      <c r="LN30" s="334">
        <f t="shared" si="18"/>
        <v>0</v>
      </c>
      <c r="LO30" s="334">
        <f t="shared" si="18"/>
        <v>0</v>
      </c>
      <c r="LP30" s="334">
        <f t="shared" si="18"/>
        <v>0</v>
      </c>
      <c r="LQ30" s="334">
        <f t="shared" si="18"/>
        <v>0</v>
      </c>
      <c r="LR30" s="334">
        <f t="shared" si="18"/>
        <v>21.383199609519565</v>
      </c>
      <c r="LS30" s="334">
        <f t="shared" ref="LS30:NJ30" si="19">(IF(LS1=6,SUM(LS4:LS27),IF(LS1=7,SUM(LS4:LS27),0)))</f>
        <v>21.918314401422805</v>
      </c>
      <c r="LT30" s="334">
        <f t="shared" si="19"/>
        <v>0</v>
      </c>
      <c r="LU30" s="334">
        <f t="shared" si="19"/>
        <v>0</v>
      </c>
      <c r="LV30" s="334">
        <f t="shared" si="19"/>
        <v>0</v>
      </c>
      <c r="LW30" s="334">
        <f t="shared" si="19"/>
        <v>0</v>
      </c>
      <c r="LX30" s="334">
        <f t="shared" si="19"/>
        <v>0</v>
      </c>
      <c r="LY30" s="334">
        <f t="shared" si="19"/>
        <v>22.844011792522835</v>
      </c>
      <c r="LZ30" s="334">
        <f t="shared" si="19"/>
        <v>21.450187562176346</v>
      </c>
      <c r="MA30" s="334">
        <f t="shared" si="19"/>
        <v>0</v>
      </c>
      <c r="MB30" s="334">
        <f t="shared" si="19"/>
        <v>0</v>
      </c>
      <c r="MC30" s="334">
        <f t="shared" si="19"/>
        <v>0</v>
      </c>
      <c r="MD30" s="334">
        <f t="shared" si="19"/>
        <v>0</v>
      </c>
      <c r="ME30" s="334">
        <f t="shared" si="19"/>
        <v>0</v>
      </c>
      <c r="MF30" s="334">
        <f t="shared" si="19"/>
        <v>20.332139351143603</v>
      </c>
      <c r="MG30" s="334">
        <f t="shared" si="19"/>
        <v>20.570297834835912</v>
      </c>
      <c r="MH30" s="334">
        <f t="shared" si="19"/>
        <v>0</v>
      </c>
      <c r="MI30" s="334">
        <f t="shared" si="19"/>
        <v>0</v>
      </c>
      <c r="MJ30" s="334">
        <f t="shared" si="19"/>
        <v>0</v>
      </c>
      <c r="MK30" s="334">
        <f t="shared" si="19"/>
        <v>0</v>
      </c>
      <c r="ML30" s="334">
        <f t="shared" si="19"/>
        <v>0</v>
      </c>
      <c r="MM30" s="334">
        <f t="shared" si="19"/>
        <v>23.071160565977223</v>
      </c>
      <c r="MN30" s="334">
        <f t="shared" si="19"/>
        <v>23.826795908489277</v>
      </c>
      <c r="MO30" s="334">
        <f t="shared" si="19"/>
        <v>0</v>
      </c>
      <c r="MP30" s="334">
        <f t="shared" si="19"/>
        <v>0</v>
      </c>
      <c r="MQ30" s="334">
        <f t="shared" si="19"/>
        <v>0</v>
      </c>
      <c r="MR30" s="334">
        <f t="shared" si="19"/>
        <v>0</v>
      </c>
      <c r="MS30" s="334">
        <f t="shared" si="19"/>
        <v>0</v>
      </c>
      <c r="MT30" s="334">
        <f t="shared" si="19"/>
        <v>21.864467396198293</v>
      </c>
      <c r="MU30" s="334">
        <f t="shared" si="19"/>
        <v>23.436736297393114</v>
      </c>
      <c r="MV30" s="334">
        <f t="shared" si="19"/>
        <v>0</v>
      </c>
      <c r="MW30" s="334">
        <f t="shared" si="19"/>
        <v>0</v>
      </c>
      <c r="MX30" s="334">
        <f t="shared" si="19"/>
        <v>0</v>
      </c>
      <c r="MY30" s="334">
        <f t="shared" si="19"/>
        <v>0</v>
      </c>
      <c r="MZ30" s="334">
        <f t="shared" si="19"/>
        <v>0</v>
      </c>
      <c r="NA30" s="334">
        <f t="shared" si="19"/>
        <v>22.210143275004054</v>
      </c>
      <c r="NB30" s="334">
        <f t="shared" si="19"/>
        <v>23.309451363246723</v>
      </c>
      <c r="NC30" s="334">
        <f t="shared" si="19"/>
        <v>0</v>
      </c>
      <c r="ND30" s="334">
        <f t="shared" si="19"/>
        <v>0</v>
      </c>
      <c r="NE30" s="334">
        <f t="shared" si="19"/>
        <v>0</v>
      </c>
      <c r="NF30" s="334">
        <f t="shared" si="19"/>
        <v>0</v>
      </c>
      <c r="NG30" s="334">
        <f t="shared" si="19"/>
        <v>0</v>
      </c>
      <c r="NH30" s="334">
        <f t="shared" si="19"/>
        <v>20.066220787914151</v>
      </c>
      <c r="NI30" s="334">
        <f t="shared" si="19"/>
        <v>23.111457887951556</v>
      </c>
      <c r="NJ30" s="334">
        <f t="shared" si="19"/>
        <v>0</v>
      </c>
    </row>
    <row r="31" spans="4:374" ht="15.75" thickBot="1" x14ac:dyDescent="0.3">
      <c r="H31" s="34" t="s">
        <v>158</v>
      </c>
      <c r="I31" s="322" t="s">
        <v>39</v>
      </c>
      <c r="J31" s="334">
        <f>SUM(J4:J27)-SUM(J29:J30)</f>
        <v>14.266733505535255</v>
      </c>
      <c r="K31" s="334">
        <f t="shared" ref="K31:BV31" si="20">SUM(K4:K27)-SUM(K29:K30)</f>
        <v>13.596920528179981</v>
      </c>
      <c r="L31" s="334">
        <f t="shared" si="20"/>
        <v>13.065902819941657</v>
      </c>
      <c r="M31" s="334">
        <f t="shared" si="20"/>
        <v>12.712167856743374</v>
      </c>
      <c r="N31" s="334">
        <f t="shared" si="20"/>
        <v>13.257891036334799</v>
      </c>
      <c r="O31" s="334">
        <f t="shared" si="20"/>
        <v>0</v>
      </c>
      <c r="P31" s="334">
        <f t="shared" si="20"/>
        <v>0</v>
      </c>
      <c r="Q31" s="334">
        <f t="shared" si="20"/>
        <v>12.160789120362377</v>
      </c>
      <c r="R31" s="334">
        <f t="shared" si="20"/>
        <v>11.013882079034936</v>
      </c>
      <c r="S31" s="334">
        <f t="shared" si="20"/>
        <v>10.856206159489357</v>
      </c>
      <c r="T31" s="334">
        <f t="shared" si="20"/>
        <v>10.053536291483516</v>
      </c>
      <c r="U31" s="334">
        <f t="shared" si="20"/>
        <v>9.7593841952992584</v>
      </c>
      <c r="V31" s="334">
        <f t="shared" si="20"/>
        <v>0</v>
      </c>
      <c r="W31" s="334">
        <f t="shared" si="20"/>
        <v>0</v>
      </c>
      <c r="X31" s="334">
        <f t="shared" si="20"/>
        <v>12.093524155694606</v>
      </c>
      <c r="Y31" s="334">
        <f t="shared" si="20"/>
        <v>11.093097879144773</v>
      </c>
      <c r="Z31" s="334">
        <f t="shared" si="20"/>
        <v>10.413106616390968</v>
      </c>
      <c r="AA31" s="334">
        <f t="shared" si="20"/>
        <v>11.278125521700389</v>
      </c>
      <c r="AB31" s="334">
        <f t="shared" si="20"/>
        <v>10.872456172973171</v>
      </c>
      <c r="AC31" s="334">
        <f t="shared" si="20"/>
        <v>0</v>
      </c>
      <c r="AD31" s="334">
        <f t="shared" si="20"/>
        <v>0</v>
      </c>
      <c r="AE31" s="334">
        <f t="shared" si="20"/>
        <v>9.5291965322645371</v>
      </c>
      <c r="AF31" s="334">
        <f t="shared" si="20"/>
        <v>9.3326705085866788</v>
      </c>
      <c r="AG31" s="334">
        <f t="shared" si="20"/>
        <v>9.6231598648464267</v>
      </c>
      <c r="AH31" s="334">
        <f t="shared" si="20"/>
        <v>10.634457456600909</v>
      </c>
      <c r="AI31" s="334">
        <f t="shared" si="20"/>
        <v>10.531028336078018</v>
      </c>
      <c r="AJ31" s="334">
        <f t="shared" si="20"/>
        <v>0</v>
      </c>
      <c r="AK31" s="334">
        <f t="shared" si="20"/>
        <v>0</v>
      </c>
      <c r="AL31" s="334">
        <f t="shared" si="20"/>
        <v>9.7287967087650546</v>
      </c>
      <c r="AM31" s="334">
        <f t="shared" si="20"/>
        <v>10.344500086879913</v>
      </c>
      <c r="AN31" s="334">
        <f t="shared" si="20"/>
        <v>10.701188918299415</v>
      </c>
      <c r="AO31" s="334">
        <f t="shared" si="20"/>
        <v>10.004146251158904</v>
      </c>
      <c r="AP31" s="334">
        <f t="shared" si="20"/>
        <v>10.496445987666384</v>
      </c>
      <c r="AQ31" s="334">
        <f t="shared" si="20"/>
        <v>0</v>
      </c>
      <c r="AR31" s="334">
        <f t="shared" si="20"/>
        <v>0</v>
      </c>
      <c r="AS31" s="334">
        <f t="shared" si="20"/>
        <v>9.7523563249756062</v>
      </c>
      <c r="AT31" s="334">
        <f t="shared" si="20"/>
        <v>10.440707131845429</v>
      </c>
      <c r="AU31" s="334">
        <f t="shared" si="20"/>
        <v>10.153987470730288</v>
      </c>
      <c r="AV31" s="334">
        <f t="shared" si="20"/>
        <v>10.259858809492771</v>
      </c>
      <c r="AW31" s="334">
        <f t="shared" si="20"/>
        <v>10.36729114485826</v>
      </c>
      <c r="AX31" s="334">
        <f t="shared" si="20"/>
        <v>0</v>
      </c>
      <c r="AY31" s="334">
        <f t="shared" si="20"/>
        <v>0</v>
      </c>
      <c r="AZ31" s="334">
        <f t="shared" si="20"/>
        <v>9.0324350625463552</v>
      </c>
      <c r="BA31" s="334">
        <f t="shared" si="20"/>
        <v>10.104299579960816</v>
      </c>
      <c r="BB31" s="334">
        <f t="shared" si="20"/>
        <v>9.6098813578213225</v>
      </c>
      <c r="BC31" s="334">
        <f t="shared" si="20"/>
        <v>9.0064331278151819</v>
      </c>
      <c r="BD31" s="334">
        <f t="shared" si="20"/>
        <v>8.8618945740386934</v>
      </c>
      <c r="BE31" s="334">
        <f t="shared" si="20"/>
        <v>0</v>
      </c>
      <c r="BF31" s="334">
        <f t="shared" si="20"/>
        <v>0</v>
      </c>
      <c r="BG31" s="334">
        <f t="shared" si="20"/>
        <v>9.1607358554121827</v>
      </c>
      <c r="BH31" s="334">
        <f t="shared" si="20"/>
        <v>8.3864104660474652</v>
      </c>
      <c r="BI31" s="334">
        <f t="shared" si="20"/>
        <v>8.2634699577751132</v>
      </c>
      <c r="BJ31" s="334">
        <f t="shared" si="20"/>
        <v>8.4261146894346091</v>
      </c>
      <c r="BK31" s="334">
        <f t="shared" si="20"/>
        <v>9.0491503123530723</v>
      </c>
      <c r="BL31" s="334">
        <f t="shared" si="20"/>
        <v>0</v>
      </c>
      <c r="BM31" s="334">
        <f t="shared" si="20"/>
        <v>0</v>
      </c>
      <c r="BN31" s="334">
        <f t="shared" si="20"/>
        <v>9.097586892005701</v>
      </c>
      <c r="BO31" s="334">
        <f t="shared" si="20"/>
        <v>9.0953692469331333</v>
      </c>
      <c r="BP31" s="334">
        <f t="shared" si="20"/>
        <v>8.9896457629402278</v>
      </c>
      <c r="BQ31" s="334">
        <f t="shared" si="20"/>
        <v>8.5196525959288714</v>
      </c>
      <c r="BR31" s="334">
        <f t="shared" si="20"/>
        <v>9.1365657456453579</v>
      </c>
      <c r="BS31" s="334">
        <f t="shared" si="20"/>
        <v>0</v>
      </c>
      <c r="BT31" s="334">
        <f t="shared" si="20"/>
        <v>0</v>
      </c>
      <c r="BU31" s="334">
        <f t="shared" si="20"/>
        <v>9.8444353287170436</v>
      </c>
      <c r="BV31" s="334">
        <f t="shared" si="20"/>
        <v>9.7161746479694227</v>
      </c>
      <c r="BW31" s="334">
        <f t="shared" ref="BW31:EH31" si="21">SUM(BW4:BW27)-SUM(BW29:BW30)</f>
        <v>9.7983298082345414</v>
      </c>
      <c r="BX31" s="334">
        <f t="shared" si="21"/>
        <v>9.6729799181374592</v>
      </c>
      <c r="BY31" s="334">
        <f t="shared" si="21"/>
        <v>10.051563447586632</v>
      </c>
      <c r="BZ31" s="334">
        <f t="shared" si="21"/>
        <v>0</v>
      </c>
      <c r="CA31" s="334">
        <f t="shared" si="21"/>
        <v>0</v>
      </c>
      <c r="CB31" s="334">
        <f t="shared" si="21"/>
        <v>9.7004459455343071</v>
      </c>
      <c r="CC31" s="334">
        <f t="shared" si="21"/>
        <v>9.9594329230921552</v>
      </c>
      <c r="CD31" s="334">
        <f t="shared" si="21"/>
        <v>9.986906954264418</v>
      </c>
      <c r="CE31" s="334">
        <f t="shared" si="21"/>
        <v>9.936559294629177</v>
      </c>
      <c r="CF31" s="334">
        <f t="shared" si="21"/>
        <v>9.8969534845718918</v>
      </c>
      <c r="CG31" s="334">
        <f t="shared" si="21"/>
        <v>0</v>
      </c>
      <c r="CH31" s="334">
        <f t="shared" si="21"/>
        <v>0</v>
      </c>
      <c r="CI31" s="334">
        <f t="shared" si="21"/>
        <v>9.7060274777992532</v>
      </c>
      <c r="CJ31" s="334">
        <f t="shared" si="21"/>
        <v>9.9989541322014759</v>
      </c>
      <c r="CK31" s="334">
        <f t="shared" si="21"/>
        <v>10.096175321208676</v>
      </c>
      <c r="CL31" s="334">
        <f t="shared" si="21"/>
        <v>9.6694702444785712</v>
      </c>
      <c r="CM31" s="334">
        <f t="shared" si="21"/>
        <v>9.5898190164694448</v>
      </c>
      <c r="CN31" s="334">
        <f t="shared" si="21"/>
        <v>0</v>
      </c>
      <c r="CO31" s="334">
        <f t="shared" si="21"/>
        <v>0</v>
      </c>
      <c r="CP31" s="334">
        <f t="shared" si="21"/>
        <v>9.5050353867701851</v>
      </c>
      <c r="CQ31" s="334">
        <f t="shared" si="21"/>
        <v>9.4724833121014012</v>
      </c>
      <c r="CR31" s="334">
        <f t="shared" si="21"/>
        <v>9.1982759224653705</v>
      </c>
      <c r="CS31" s="334">
        <f t="shared" si="21"/>
        <v>8.8086316824356885</v>
      </c>
      <c r="CT31" s="334">
        <f t="shared" si="21"/>
        <v>8.5505330656372749</v>
      </c>
      <c r="CU31" s="334">
        <f t="shared" si="21"/>
        <v>0</v>
      </c>
      <c r="CV31" s="334">
        <f t="shared" si="21"/>
        <v>0</v>
      </c>
      <c r="CW31" s="334">
        <f t="shared" si="21"/>
        <v>8.9035211697207401</v>
      </c>
      <c r="CX31" s="334">
        <f t="shared" si="21"/>
        <v>9.049575899032579</v>
      </c>
      <c r="CY31" s="334">
        <f t="shared" si="21"/>
        <v>8.7670929033340457</v>
      </c>
      <c r="CZ31" s="334">
        <f t="shared" si="21"/>
        <v>9.550466142269709</v>
      </c>
      <c r="DA31" s="334">
        <f t="shared" si="21"/>
        <v>9.1795358698068981</v>
      </c>
      <c r="DB31" s="334">
        <f t="shared" si="21"/>
        <v>0</v>
      </c>
      <c r="DC31" s="334">
        <f t="shared" si="21"/>
        <v>0</v>
      </c>
      <c r="DD31" s="334">
        <f t="shared" si="21"/>
        <v>9.4330848951070365</v>
      </c>
      <c r="DE31" s="334">
        <f t="shared" si="21"/>
        <v>9.109705613648341</v>
      </c>
      <c r="DF31" s="334">
        <f t="shared" si="21"/>
        <v>9.1033525317913995</v>
      </c>
      <c r="DG31" s="334">
        <f t="shared" si="21"/>
        <v>8.7019412920356825</v>
      </c>
      <c r="DH31" s="334">
        <f t="shared" si="21"/>
        <v>8.5649312343942086</v>
      </c>
      <c r="DI31" s="334">
        <f t="shared" si="21"/>
        <v>0</v>
      </c>
      <c r="DJ31" s="334">
        <f t="shared" si="21"/>
        <v>0</v>
      </c>
      <c r="DK31" s="334">
        <f t="shared" si="21"/>
        <v>9.4393809227134344</v>
      </c>
      <c r="DL31" s="334">
        <f t="shared" si="21"/>
        <v>8.9447958654531661</v>
      </c>
      <c r="DM31" s="334">
        <f t="shared" si="21"/>
        <v>9.2036030894653464</v>
      </c>
      <c r="DN31" s="334">
        <f t="shared" si="21"/>
        <v>9.0567926122750944</v>
      </c>
      <c r="DO31" s="334">
        <f t="shared" si="21"/>
        <v>9.2449475125483218</v>
      </c>
      <c r="DP31" s="334">
        <f t="shared" si="21"/>
        <v>0</v>
      </c>
      <c r="DQ31" s="334">
        <f t="shared" si="21"/>
        <v>0</v>
      </c>
      <c r="DR31" s="334">
        <f t="shared" si="21"/>
        <v>8.6161944097477896</v>
      </c>
      <c r="DS31" s="334">
        <f t="shared" si="21"/>
        <v>8.3573187958800403</v>
      </c>
      <c r="DT31" s="334">
        <f t="shared" si="21"/>
        <v>8.2151542364159038</v>
      </c>
      <c r="DU31" s="334">
        <f t="shared" si="21"/>
        <v>8.0416949878708444</v>
      </c>
      <c r="DV31" s="334">
        <f t="shared" si="21"/>
        <v>8.1050294754850096</v>
      </c>
      <c r="DW31" s="334">
        <f t="shared" si="21"/>
        <v>0</v>
      </c>
      <c r="DX31" s="334">
        <f t="shared" si="21"/>
        <v>0</v>
      </c>
      <c r="DY31" s="334">
        <f t="shared" si="21"/>
        <v>8.594487248336101</v>
      </c>
      <c r="DZ31" s="334">
        <f t="shared" si="21"/>
        <v>8.471801208284182</v>
      </c>
      <c r="EA31" s="334">
        <f t="shared" si="21"/>
        <v>8.6861172014394246</v>
      </c>
      <c r="EB31" s="334">
        <f t="shared" si="21"/>
        <v>9.7603490395429127</v>
      </c>
      <c r="EC31" s="334">
        <f t="shared" si="21"/>
        <v>10.113847476384684</v>
      </c>
      <c r="ED31" s="334">
        <f t="shared" si="21"/>
        <v>0</v>
      </c>
      <c r="EE31" s="334">
        <f t="shared" si="21"/>
        <v>0</v>
      </c>
      <c r="EF31" s="334">
        <f t="shared" si="21"/>
        <v>8.2536590395454663</v>
      </c>
      <c r="EG31" s="334">
        <f t="shared" si="21"/>
        <v>8.5798390043546355</v>
      </c>
      <c r="EH31" s="334">
        <f t="shared" si="21"/>
        <v>8.6232702997066824</v>
      </c>
      <c r="EI31" s="334">
        <f t="shared" ref="EI31:GT31" si="22">SUM(EI4:EI27)-SUM(EI29:EI30)</f>
        <v>8.5959771047231506</v>
      </c>
      <c r="EJ31" s="334">
        <f t="shared" si="22"/>
        <v>8.7553238967362166</v>
      </c>
      <c r="EK31" s="334">
        <f t="shared" si="22"/>
        <v>0</v>
      </c>
      <c r="EL31" s="334">
        <f t="shared" si="22"/>
        <v>0</v>
      </c>
      <c r="EM31" s="334">
        <f t="shared" si="22"/>
        <v>8.99939128301137</v>
      </c>
      <c r="EN31" s="334">
        <f t="shared" si="22"/>
        <v>9.2746858643653773</v>
      </c>
      <c r="EO31" s="334">
        <f t="shared" si="22"/>
        <v>9.2446774122068689</v>
      </c>
      <c r="EP31" s="334">
        <f t="shared" si="22"/>
        <v>8.8904231014483521</v>
      </c>
      <c r="EQ31" s="334">
        <f t="shared" si="22"/>
        <v>9.0297820940566726</v>
      </c>
      <c r="ER31" s="334">
        <f t="shared" si="22"/>
        <v>0</v>
      </c>
      <c r="ES31" s="334">
        <f t="shared" si="22"/>
        <v>0</v>
      </c>
      <c r="ET31" s="334">
        <f t="shared" si="22"/>
        <v>9.8659325556073583</v>
      </c>
      <c r="EU31" s="334">
        <f t="shared" si="22"/>
        <v>8.9284685131437662</v>
      </c>
      <c r="EV31" s="334">
        <f t="shared" si="22"/>
        <v>9.9591708553223022</v>
      </c>
      <c r="EW31" s="334">
        <f t="shared" si="22"/>
        <v>10.380550916801059</v>
      </c>
      <c r="EX31" s="334">
        <f t="shared" si="22"/>
        <v>11.2242442885979</v>
      </c>
      <c r="EY31" s="334">
        <f t="shared" si="22"/>
        <v>0</v>
      </c>
      <c r="EZ31" s="334">
        <f t="shared" si="22"/>
        <v>0</v>
      </c>
      <c r="FA31" s="334">
        <f t="shared" si="22"/>
        <v>9.5190463252880928</v>
      </c>
      <c r="FB31" s="334">
        <f t="shared" si="22"/>
        <v>11.33227339459844</v>
      </c>
      <c r="FC31" s="334">
        <f t="shared" si="22"/>
        <v>11.02364036268539</v>
      </c>
      <c r="FD31" s="334">
        <f t="shared" si="22"/>
        <v>10.489276609671581</v>
      </c>
      <c r="FE31" s="334">
        <f t="shared" si="22"/>
        <v>11.448341870753564</v>
      </c>
      <c r="FF31" s="334">
        <f t="shared" si="22"/>
        <v>0</v>
      </c>
      <c r="FG31" s="334">
        <f t="shared" si="22"/>
        <v>0</v>
      </c>
      <c r="FH31" s="334">
        <f t="shared" si="22"/>
        <v>9.7817527062013756</v>
      </c>
      <c r="FI31" s="334">
        <f t="shared" si="22"/>
        <v>9.6106726772822562</v>
      </c>
      <c r="FJ31" s="334">
        <f t="shared" si="22"/>
        <v>9.9808920273776263</v>
      </c>
      <c r="FK31" s="334">
        <f t="shared" si="22"/>
        <v>9.7821762937313324</v>
      </c>
      <c r="FL31" s="334">
        <f t="shared" si="22"/>
        <v>10.716400556272509</v>
      </c>
      <c r="FM31" s="334">
        <f t="shared" si="22"/>
        <v>0</v>
      </c>
      <c r="FN31" s="334">
        <f t="shared" si="22"/>
        <v>0</v>
      </c>
      <c r="FO31" s="334">
        <f t="shared" si="22"/>
        <v>10.528417310225475</v>
      </c>
      <c r="FP31" s="334">
        <f t="shared" si="22"/>
        <v>10.6561404038109</v>
      </c>
      <c r="FQ31" s="334">
        <f t="shared" si="22"/>
        <v>11.416286914302574</v>
      </c>
      <c r="FR31" s="334">
        <f t="shared" si="22"/>
        <v>13.565802162611615</v>
      </c>
      <c r="FS31" s="334">
        <f t="shared" si="22"/>
        <v>12.406902076655262</v>
      </c>
      <c r="FT31" s="334">
        <f t="shared" si="22"/>
        <v>0</v>
      </c>
      <c r="FU31" s="334">
        <f t="shared" si="22"/>
        <v>0</v>
      </c>
      <c r="FV31" s="334">
        <f t="shared" si="22"/>
        <v>15.894288811792418</v>
      </c>
      <c r="FW31" s="334">
        <f t="shared" si="22"/>
        <v>17.732303858449395</v>
      </c>
      <c r="FX31" s="334">
        <f t="shared" si="22"/>
        <v>14.824470745775674</v>
      </c>
      <c r="FY31" s="334">
        <f t="shared" si="22"/>
        <v>14.980232164219313</v>
      </c>
      <c r="FZ31" s="334">
        <f t="shared" si="22"/>
        <v>13.061117900951889</v>
      </c>
      <c r="GA31" s="334">
        <f t="shared" si="22"/>
        <v>0</v>
      </c>
      <c r="GB31" s="334">
        <f t="shared" si="22"/>
        <v>0</v>
      </c>
      <c r="GC31" s="334">
        <f t="shared" si="22"/>
        <v>14.331177816208697</v>
      </c>
      <c r="GD31" s="334">
        <f t="shared" si="22"/>
        <v>12.531142285214116</v>
      </c>
      <c r="GE31" s="334">
        <f t="shared" si="22"/>
        <v>12.284012554804068</v>
      </c>
      <c r="GF31" s="334">
        <f t="shared" si="22"/>
        <v>14.480480625064633</v>
      </c>
      <c r="GG31" s="334">
        <f t="shared" si="22"/>
        <v>16.953216926311931</v>
      </c>
      <c r="GH31" s="334">
        <f t="shared" si="22"/>
        <v>0</v>
      </c>
      <c r="GI31" s="334">
        <f t="shared" si="22"/>
        <v>0</v>
      </c>
      <c r="GJ31" s="334">
        <f t="shared" si="22"/>
        <v>22.664291769451854</v>
      </c>
      <c r="GK31" s="334">
        <f t="shared" si="22"/>
        <v>22.432069682505933</v>
      </c>
      <c r="GL31" s="334">
        <f t="shared" si="22"/>
        <v>21.079606807276878</v>
      </c>
      <c r="GM31" s="334">
        <f t="shared" si="22"/>
        <v>22.723097243158779</v>
      </c>
      <c r="GN31" s="334">
        <f t="shared" si="22"/>
        <v>20.895005159418147</v>
      </c>
      <c r="GO31" s="334">
        <f t="shared" si="22"/>
        <v>0</v>
      </c>
      <c r="GP31" s="334">
        <f t="shared" si="22"/>
        <v>0</v>
      </c>
      <c r="GQ31" s="334">
        <f t="shared" si="22"/>
        <v>14.912147998014561</v>
      </c>
      <c r="GR31" s="334">
        <f t="shared" si="22"/>
        <v>17.255941539234929</v>
      </c>
      <c r="GS31" s="334">
        <f t="shared" si="22"/>
        <v>18.322967215390271</v>
      </c>
      <c r="GT31" s="334">
        <f t="shared" si="22"/>
        <v>16.398546850282361</v>
      </c>
      <c r="GU31" s="334">
        <f t="shared" ref="GU31:JF31" si="23">SUM(GU4:GU27)-SUM(GU29:GU30)</f>
        <v>15.492685286839457</v>
      </c>
      <c r="GV31" s="334">
        <f t="shared" si="23"/>
        <v>0</v>
      </c>
      <c r="GW31" s="334">
        <f t="shared" si="23"/>
        <v>0</v>
      </c>
      <c r="GX31" s="334">
        <f t="shared" si="23"/>
        <v>19.491705101820596</v>
      </c>
      <c r="GY31" s="334">
        <f t="shared" si="23"/>
        <v>19.57783271649545</v>
      </c>
      <c r="GZ31" s="334">
        <f t="shared" si="23"/>
        <v>16.951181202236636</v>
      </c>
      <c r="HA31" s="334">
        <f t="shared" si="23"/>
        <v>15.177624834951008</v>
      </c>
      <c r="HB31" s="334">
        <f t="shared" si="23"/>
        <v>15.12043112754203</v>
      </c>
      <c r="HC31" s="334">
        <f t="shared" si="23"/>
        <v>0</v>
      </c>
      <c r="HD31" s="334">
        <f t="shared" si="23"/>
        <v>0</v>
      </c>
      <c r="HE31" s="334">
        <f t="shared" si="23"/>
        <v>19.728909474869134</v>
      </c>
      <c r="HF31" s="334">
        <f t="shared" si="23"/>
        <v>20.468551929742272</v>
      </c>
      <c r="HG31" s="334">
        <f t="shared" si="23"/>
        <v>19.349833292703504</v>
      </c>
      <c r="HH31" s="334">
        <f t="shared" si="23"/>
        <v>18.285770196155788</v>
      </c>
      <c r="HI31" s="334">
        <f t="shared" si="23"/>
        <v>19.033504008616045</v>
      </c>
      <c r="HJ31" s="334">
        <f t="shared" si="23"/>
        <v>0</v>
      </c>
      <c r="HK31" s="334">
        <f t="shared" si="23"/>
        <v>0</v>
      </c>
      <c r="HL31" s="334">
        <f t="shared" si="23"/>
        <v>15.813504700884693</v>
      </c>
      <c r="HM31" s="334">
        <f t="shared" si="23"/>
        <v>15.46115988115432</v>
      </c>
      <c r="HN31" s="334">
        <f t="shared" si="23"/>
        <v>20.052514673326812</v>
      </c>
      <c r="HO31" s="334">
        <f t="shared" si="23"/>
        <v>22.306931748001713</v>
      </c>
      <c r="HP31" s="334">
        <f t="shared" si="23"/>
        <v>22.102820295664401</v>
      </c>
      <c r="HQ31" s="334">
        <f t="shared" si="23"/>
        <v>0</v>
      </c>
      <c r="HR31" s="334">
        <f t="shared" si="23"/>
        <v>0</v>
      </c>
      <c r="HS31" s="334">
        <f t="shared" si="23"/>
        <v>22.46003227187709</v>
      </c>
      <c r="HT31" s="334">
        <f t="shared" si="23"/>
        <v>21.975330641610668</v>
      </c>
      <c r="HU31" s="334">
        <f t="shared" si="23"/>
        <v>21.372917393574419</v>
      </c>
      <c r="HV31" s="334">
        <f t="shared" si="23"/>
        <v>22.218239558884786</v>
      </c>
      <c r="HW31" s="334">
        <f t="shared" si="23"/>
        <v>20.141644972678822</v>
      </c>
      <c r="HX31" s="334">
        <f t="shared" si="23"/>
        <v>0</v>
      </c>
      <c r="HY31" s="334">
        <f t="shared" si="23"/>
        <v>0</v>
      </c>
      <c r="HZ31" s="334">
        <f t="shared" si="23"/>
        <v>17.668150598482086</v>
      </c>
      <c r="IA31" s="334">
        <f t="shared" si="23"/>
        <v>16.472608459263149</v>
      </c>
      <c r="IB31" s="334">
        <f t="shared" si="23"/>
        <v>18.610497986908339</v>
      </c>
      <c r="IC31" s="334">
        <f t="shared" si="23"/>
        <v>20.940835794935399</v>
      </c>
      <c r="ID31" s="334">
        <f t="shared" si="23"/>
        <v>21.313512332419155</v>
      </c>
      <c r="IE31" s="334">
        <f t="shared" si="23"/>
        <v>0</v>
      </c>
      <c r="IF31" s="334">
        <f t="shared" si="23"/>
        <v>0</v>
      </c>
      <c r="IG31" s="334">
        <f t="shared" si="23"/>
        <v>13.766781130003</v>
      </c>
      <c r="IH31" s="334">
        <f t="shared" si="23"/>
        <v>13.867461674240332</v>
      </c>
      <c r="II31" s="334">
        <f t="shared" si="23"/>
        <v>17.023338249163274</v>
      </c>
      <c r="IJ31" s="334">
        <f t="shared" si="23"/>
        <v>14.817005770946082</v>
      </c>
      <c r="IK31" s="334">
        <f t="shared" si="23"/>
        <v>13.180016687199288</v>
      </c>
      <c r="IL31" s="334">
        <f t="shared" si="23"/>
        <v>0</v>
      </c>
      <c r="IM31" s="334">
        <f t="shared" si="23"/>
        <v>0</v>
      </c>
      <c r="IN31" s="334">
        <f t="shared" si="23"/>
        <v>19.103882404187011</v>
      </c>
      <c r="IO31" s="334">
        <f t="shared" si="23"/>
        <v>22.108723981999219</v>
      </c>
      <c r="IP31" s="334">
        <f t="shared" si="23"/>
        <v>24.218862177700768</v>
      </c>
      <c r="IQ31" s="334">
        <f t="shared" si="23"/>
        <v>22.647056665285795</v>
      </c>
      <c r="IR31" s="334">
        <f t="shared" si="23"/>
        <v>17.90930650378964</v>
      </c>
      <c r="IS31" s="334">
        <f t="shared" si="23"/>
        <v>0</v>
      </c>
      <c r="IT31" s="334">
        <f t="shared" si="23"/>
        <v>0</v>
      </c>
      <c r="IU31" s="334">
        <f t="shared" si="23"/>
        <v>20.411662592096484</v>
      </c>
      <c r="IV31" s="334">
        <f t="shared" si="23"/>
        <v>21.90926987489436</v>
      </c>
      <c r="IW31" s="334">
        <f t="shared" si="23"/>
        <v>20.823847466527642</v>
      </c>
      <c r="IX31" s="334">
        <f t="shared" si="23"/>
        <v>20.719687722467576</v>
      </c>
      <c r="IY31" s="334">
        <f t="shared" si="23"/>
        <v>16.77579983711593</v>
      </c>
      <c r="IZ31" s="334">
        <f t="shared" si="23"/>
        <v>0</v>
      </c>
      <c r="JA31" s="334">
        <f t="shared" si="23"/>
        <v>0</v>
      </c>
      <c r="JB31" s="334">
        <f t="shared" si="23"/>
        <v>10.746918781101543</v>
      </c>
      <c r="JC31" s="334">
        <f t="shared" si="23"/>
        <v>12.450060496192178</v>
      </c>
      <c r="JD31" s="334">
        <f t="shared" si="23"/>
        <v>14.690247133182764</v>
      </c>
      <c r="JE31" s="334">
        <f t="shared" si="23"/>
        <v>14.019743749073044</v>
      </c>
      <c r="JF31" s="334">
        <f t="shared" si="23"/>
        <v>13.195864876566134</v>
      </c>
      <c r="JG31" s="334">
        <f t="shared" ref="JG31:LR31" si="24">SUM(JG4:JG27)-SUM(JG29:JG30)</f>
        <v>0</v>
      </c>
      <c r="JH31" s="334">
        <f t="shared" si="24"/>
        <v>0</v>
      </c>
      <c r="JI31" s="334">
        <f t="shared" si="24"/>
        <v>13.871136069201787</v>
      </c>
      <c r="JJ31" s="334">
        <f t="shared" si="24"/>
        <v>15.245884548224975</v>
      </c>
      <c r="JK31" s="334">
        <f t="shared" si="24"/>
        <v>13.234598582478153</v>
      </c>
      <c r="JL31" s="334">
        <f t="shared" si="24"/>
        <v>11.80423718085081</v>
      </c>
      <c r="JM31" s="334">
        <f t="shared" si="24"/>
        <v>11.610537095056305</v>
      </c>
      <c r="JN31" s="334">
        <f t="shared" si="24"/>
        <v>0</v>
      </c>
      <c r="JO31" s="334">
        <f t="shared" si="24"/>
        <v>0</v>
      </c>
      <c r="JP31" s="334">
        <f t="shared" si="24"/>
        <v>9.6812779278319798</v>
      </c>
      <c r="JQ31" s="334">
        <f t="shared" si="24"/>
        <v>10.652146976924053</v>
      </c>
      <c r="JR31" s="334">
        <f t="shared" si="24"/>
        <v>13.063128590309667</v>
      </c>
      <c r="JS31" s="334">
        <f t="shared" si="24"/>
        <v>11.569813022667141</v>
      </c>
      <c r="JT31" s="334">
        <f t="shared" si="24"/>
        <v>10.054998163582663</v>
      </c>
      <c r="JU31" s="334">
        <f t="shared" si="24"/>
        <v>0</v>
      </c>
      <c r="JV31" s="334">
        <f t="shared" si="24"/>
        <v>0</v>
      </c>
      <c r="JW31" s="334">
        <f t="shared" si="24"/>
        <v>10.281223889270755</v>
      </c>
      <c r="JX31" s="334">
        <f t="shared" si="24"/>
        <v>11.530482196378328</v>
      </c>
      <c r="JY31" s="334">
        <f t="shared" si="24"/>
        <v>11.538133181647057</v>
      </c>
      <c r="JZ31" s="334">
        <f t="shared" si="24"/>
        <v>10.857681862511201</v>
      </c>
      <c r="KA31" s="334">
        <f t="shared" si="24"/>
        <v>10.8167280643728</v>
      </c>
      <c r="KB31" s="334">
        <f t="shared" si="24"/>
        <v>0</v>
      </c>
      <c r="KC31" s="334">
        <f t="shared" si="24"/>
        <v>0</v>
      </c>
      <c r="KD31" s="334">
        <f t="shared" si="24"/>
        <v>10.463453524096414</v>
      </c>
      <c r="KE31" s="334">
        <f t="shared" si="24"/>
        <v>10.829115904738599</v>
      </c>
      <c r="KF31" s="334">
        <f t="shared" si="24"/>
        <v>11.921489958346374</v>
      </c>
      <c r="KG31" s="334">
        <f t="shared" si="24"/>
        <v>12.469187831601184</v>
      </c>
      <c r="KH31" s="334">
        <f t="shared" si="24"/>
        <v>10.461904498664774</v>
      </c>
      <c r="KI31" s="334">
        <f t="shared" si="24"/>
        <v>0</v>
      </c>
      <c r="KJ31" s="334">
        <f t="shared" si="24"/>
        <v>0</v>
      </c>
      <c r="KK31" s="334">
        <f t="shared" si="24"/>
        <v>9.0006163182663919</v>
      </c>
      <c r="KL31" s="334">
        <f t="shared" si="24"/>
        <v>9.0606242413972424</v>
      </c>
      <c r="KM31" s="334">
        <f t="shared" si="24"/>
        <v>9.0352718622105712</v>
      </c>
      <c r="KN31" s="334">
        <f t="shared" si="24"/>
        <v>8.9810639708566171</v>
      </c>
      <c r="KO31" s="334">
        <f t="shared" si="24"/>
        <v>9.0844494579121324</v>
      </c>
      <c r="KP31" s="334">
        <f t="shared" si="24"/>
        <v>0</v>
      </c>
      <c r="KQ31" s="334">
        <f t="shared" si="24"/>
        <v>0</v>
      </c>
      <c r="KR31" s="334">
        <f t="shared" si="24"/>
        <v>9.0676443277560494</v>
      </c>
      <c r="KS31" s="334">
        <f t="shared" si="24"/>
        <v>8.7197899972059929</v>
      </c>
      <c r="KT31" s="334">
        <f t="shared" si="24"/>
        <v>8.9545817966409373</v>
      </c>
      <c r="KU31" s="334">
        <f t="shared" si="24"/>
        <v>8.9818815333271314</v>
      </c>
      <c r="KV31" s="334">
        <f t="shared" si="24"/>
        <v>8.9903558341631449</v>
      </c>
      <c r="KW31" s="334">
        <f t="shared" si="24"/>
        <v>0</v>
      </c>
      <c r="KX31" s="334">
        <f t="shared" si="24"/>
        <v>0</v>
      </c>
      <c r="KY31" s="334">
        <f t="shared" si="24"/>
        <v>8.4418014432133894</v>
      </c>
      <c r="KZ31" s="334">
        <f t="shared" si="24"/>
        <v>8.9071678156639944</v>
      </c>
      <c r="LA31" s="334">
        <f t="shared" si="24"/>
        <v>8.4563013959610878</v>
      </c>
      <c r="LB31" s="334">
        <f t="shared" si="24"/>
        <v>8.7870517874369085</v>
      </c>
      <c r="LC31" s="334">
        <f t="shared" si="24"/>
        <v>9.1864153104643815</v>
      </c>
      <c r="LD31" s="334">
        <f t="shared" si="24"/>
        <v>0</v>
      </c>
      <c r="LE31" s="334">
        <f t="shared" si="24"/>
        <v>0</v>
      </c>
      <c r="LF31" s="334">
        <f t="shared" si="24"/>
        <v>9.44000891749468</v>
      </c>
      <c r="LG31" s="334">
        <f t="shared" si="24"/>
        <v>9.110202466559997</v>
      </c>
      <c r="LH31" s="334">
        <f t="shared" si="24"/>
        <v>8.8929079684576795</v>
      </c>
      <c r="LI31" s="334">
        <f t="shared" si="24"/>
        <v>9.2128503990691808</v>
      </c>
      <c r="LJ31" s="334">
        <f t="shared" si="24"/>
        <v>9.6582011056095638</v>
      </c>
      <c r="LK31" s="334">
        <f t="shared" si="24"/>
        <v>0</v>
      </c>
      <c r="LL31" s="334">
        <f t="shared" si="24"/>
        <v>0</v>
      </c>
      <c r="LM31" s="334">
        <f t="shared" si="24"/>
        <v>10.046091578495352</v>
      </c>
      <c r="LN31" s="334">
        <f t="shared" si="24"/>
        <v>9.6779809186866572</v>
      </c>
      <c r="LO31" s="334">
        <f t="shared" si="24"/>
        <v>10.426564487973975</v>
      </c>
      <c r="LP31" s="334">
        <f t="shared" si="24"/>
        <v>11.177881757085158</v>
      </c>
      <c r="LQ31" s="334">
        <f t="shared" si="24"/>
        <v>10.6758659588554</v>
      </c>
      <c r="LR31" s="334">
        <f t="shared" si="24"/>
        <v>0</v>
      </c>
      <c r="LS31" s="334">
        <f t="shared" ref="LS31:NJ31" si="25">SUM(LS4:LS27)-SUM(LS29:LS30)</f>
        <v>0</v>
      </c>
      <c r="LT31" s="334">
        <f t="shared" si="25"/>
        <v>9.6690074219474909</v>
      </c>
      <c r="LU31" s="334">
        <f t="shared" si="25"/>
        <v>9.7247113391430027</v>
      </c>
      <c r="LV31" s="334">
        <f t="shared" si="25"/>
        <v>11.105851327153747</v>
      </c>
      <c r="LW31" s="334">
        <f t="shared" si="25"/>
        <v>12.039082283649034</v>
      </c>
      <c r="LX31" s="334">
        <f t="shared" si="25"/>
        <v>12.559496474009048</v>
      </c>
      <c r="LY31" s="334">
        <f t="shared" si="25"/>
        <v>0</v>
      </c>
      <c r="LZ31" s="334">
        <f t="shared" si="25"/>
        <v>0</v>
      </c>
      <c r="MA31" s="334">
        <f t="shared" si="25"/>
        <v>9.9993390856408464</v>
      </c>
      <c r="MB31" s="334">
        <f t="shared" si="25"/>
        <v>10.3008656795595</v>
      </c>
      <c r="MC31" s="334">
        <f t="shared" si="25"/>
        <v>10.392692346800068</v>
      </c>
      <c r="MD31" s="334">
        <f t="shared" si="25"/>
        <v>10.519202706126107</v>
      </c>
      <c r="ME31" s="334">
        <f t="shared" si="25"/>
        <v>10.91547155962208</v>
      </c>
      <c r="MF31" s="334">
        <f t="shared" si="25"/>
        <v>0</v>
      </c>
      <c r="MG31" s="334">
        <f t="shared" si="25"/>
        <v>0</v>
      </c>
      <c r="MH31" s="334">
        <f t="shared" si="25"/>
        <v>9.1554925600759898</v>
      </c>
      <c r="MI31" s="334">
        <f t="shared" si="25"/>
        <v>10.054961400762727</v>
      </c>
      <c r="MJ31" s="334">
        <f t="shared" si="25"/>
        <v>10.589627983166325</v>
      </c>
      <c r="MK31" s="334">
        <f t="shared" si="25"/>
        <v>10.780430422643519</v>
      </c>
      <c r="ML31" s="334">
        <f t="shared" si="25"/>
        <v>10.502744647872463</v>
      </c>
      <c r="MM31" s="334">
        <f t="shared" si="25"/>
        <v>0</v>
      </c>
      <c r="MN31" s="334">
        <f t="shared" si="25"/>
        <v>0</v>
      </c>
      <c r="MO31" s="334">
        <f t="shared" si="25"/>
        <v>11.064890137129071</v>
      </c>
      <c r="MP31" s="334">
        <f t="shared" si="25"/>
        <v>11.068867078254003</v>
      </c>
      <c r="MQ31" s="334">
        <f t="shared" si="25"/>
        <v>10.86344662876936</v>
      </c>
      <c r="MR31" s="334">
        <f t="shared" si="25"/>
        <v>10.920842756194293</v>
      </c>
      <c r="MS31" s="334">
        <f t="shared" si="25"/>
        <v>10.199523173040587</v>
      </c>
      <c r="MT31" s="334">
        <f t="shared" si="25"/>
        <v>0</v>
      </c>
      <c r="MU31" s="334">
        <f t="shared" si="25"/>
        <v>0</v>
      </c>
      <c r="MV31" s="334">
        <f t="shared" si="25"/>
        <v>10.468978161061459</v>
      </c>
      <c r="MW31" s="334">
        <f t="shared" si="25"/>
        <v>11.371177132839083</v>
      </c>
      <c r="MX31" s="334">
        <f t="shared" si="25"/>
        <v>11.558684956029676</v>
      </c>
      <c r="MY31" s="334">
        <f t="shared" si="25"/>
        <v>11.061969221271394</v>
      </c>
      <c r="MZ31" s="334">
        <f t="shared" si="25"/>
        <v>9.9674056156801125</v>
      </c>
      <c r="NA31" s="334">
        <f t="shared" si="25"/>
        <v>0</v>
      </c>
      <c r="NB31" s="334">
        <f t="shared" si="25"/>
        <v>0</v>
      </c>
      <c r="NC31" s="334">
        <f t="shared" si="25"/>
        <v>10.939198621919813</v>
      </c>
      <c r="ND31" s="334">
        <f t="shared" si="25"/>
        <v>11.44682771575086</v>
      </c>
      <c r="NE31" s="334">
        <f t="shared" si="25"/>
        <v>11.292187164729929</v>
      </c>
      <c r="NF31" s="334">
        <f t="shared" si="25"/>
        <v>10.848004700712472</v>
      </c>
      <c r="NG31" s="334">
        <f t="shared" si="25"/>
        <v>9.9554227929247183</v>
      </c>
      <c r="NH31" s="334">
        <f t="shared" si="25"/>
        <v>0</v>
      </c>
      <c r="NI31" s="334">
        <f t="shared" si="25"/>
        <v>0</v>
      </c>
      <c r="NJ31" s="334">
        <f t="shared" si="25"/>
        <v>10.625357144333289</v>
      </c>
    </row>
    <row r="32" spans="4:374" x14ac:dyDescent="0.25">
      <c r="H32" s="317"/>
    </row>
    <row r="33" spans="7:374" hidden="1" x14ac:dyDescent="0.25">
      <c r="G33" s="332" t="s">
        <v>219</v>
      </c>
      <c r="H33" s="325" t="s">
        <v>211</v>
      </c>
    </row>
    <row r="34" spans="7:374" hidden="1" x14ac:dyDescent="0.25">
      <c r="H34" s="34" t="s">
        <v>212</v>
      </c>
      <c r="I34" s="322" t="s">
        <v>42</v>
      </c>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c r="AN34" s="315"/>
      <c r="AO34" s="315"/>
      <c r="AP34" s="315"/>
      <c r="AQ34" s="315"/>
      <c r="AR34" s="315"/>
      <c r="AS34" s="315"/>
      <c r="AT34" s="315"/>
      <c r="AU34" s="315"/>
      <c r="AV34" s="315"/>
      <c r="AW34" s="315"/>
      <c r="AX34" s="315"/>
      <c r="AY34" s="315"/>
      <c r="AZ34" s="315"/>
      <c r="BA34" s="315"/>
      <c r="BB34" s="315"/>
      <c r="BC34" s="315"/>
      <c r="BD34" s="315"/>
      <c r="BE34" s="315"/>
      <c r="BF34" s="315"/>
      <c r="BG34" s="315"/>
      <c r="BH34" s="315"/>
      <c r="BI34" s="315"/>
      <c r="BJ34" s="315"/>
      <c r="BK34" s="315"/>
      <c r="BL34" s="315"/>
      <c r="BM34" s="315"/>
      <c r="BN34" s="315"/>
      <c r="BO34" s="315"/>
      <c r="BP34" s="315"/>
      <c r="BQ34" s="315"/>
      <c r="BR34" s="315"/>
      <c r="BS34" s="315"/>
      <c r="BT34" s="315"/>
      <c r="BU34" s="315"/>
      <c r="BV34" s="315"/>
      <c r="BW34" s="315"/>
      <c r="BX34" s="315"/>
      <c r="BY34" s="315"/>
      <c r="BZ34" s="315"/>
      <c r="CA34" s="315"/>
      <c r="CB34" s="315"/>
      <c r="CC34" s="315"/>
      <c r="CD34" s="315"/>
      <c r="CE34" s="315"/>
      <c r="CF34" s="315"/>
      <c r="CG34" s="315"/>
      <c r="CH34" s="315"/>
      <c r="CI34" s="315"/>
      <c r="CJ34" s="315"/>
      <c r="CK34" s="315"/>
      <c r="CL34" s="315"/>
      <c r="CM34" s="315"/>
      <c r="CN34" s="315"/>
      <c r="CO34" s="315"/>
      <c r="CP34" s="315"/>
      <c r="CQ34" s="315"/>
      <c r="CR34" s="315"/>
      <c r="CS34" s="315"/>
      <c r="CT34" s="315"/>
      <c r="CU34" s="315"/>
      <c r="CV34" s="315"/>
      <c r="CW34" s="315"/>
      <c r="CX34" s="315"/>
      <c r="CY34" s="315"/>
      <c r="CZ34" s="315"/>
      <c r="DA34" s="315"/>
      <c r="DB34" s="315"/>
      <c r="DC34" s="315"/>
      <c r="DD34" s="315"/>
      <c r="DE34" s="315"/>
      <c r="DF34" s="315"/>
      <c r="DG34" s="315"/>
      <c r="DH34" s="315"/>
      <c r="DI34" s="315"/>
      <c r="DJ34" s="315"/>
      <c r="DK34" s="315"/>
      <c r="DL34" s="315"/>
      <c r="DM34" s="315"/>
      <c r="DN34" s="315"/>
      <c r="DO34" s="315"/>
      <c r="DP34" s="315"/>
      <c r="DQ34" s="315"/>
      <c r="DR34" s="315"/>
      <c r="DS34" s="315"/>
      <c r="DT34" s="315"/>
      <c r="DU34" s="315"/>
      <c r="DV34" s="315"/>
      <c r="DW34" s="315"/>
      <c r="DX34" s="315"/>
      <c r="DY34" s="315"/>
      <c r="DZ34" s="315"/>
      <c r="EA34" s="315"/>
      <c r="EB34" s="315"/>
      <c r="EC34" s="315"/>
      <c r="ED34" s="315"/>
      <c r="EE34" s="315"/>
      <c r="EF34" s="315"/>
      <c r="EG34" s="315"/>
      <c r="EH34" s="315"/>
      <c r="EI34" s="315"/>
      <c r="EJ34" s="315"/>
      <c r="EK34" s="315"/>
      <c r="EL34" s="315"/>
      <c r="EM34" s="315"/>
      <c r="EN34" s="315"/>
      <c r="EO34" s="315"/>
      <c r="EP34" s="315"/>
      <c r="EQ34" s="315"/>
      <c r="ER34" s="315"/>
      <c r="ES34" s="315"/>
      <c r="ET34" s="315"/>
      <c r="EU34" s="315"/>
      <c r="EV34" s="315"/>
      <c r="EW34" s="315"/>
      <c r="EX34" s="315"/>
      <c r="EY34" s="315"/>
      <c r="EZ34" s="315"/>
      <c r="FA34" s="315"/>
      <c r="FB34" s="315"/>
      <c r="FC34" s="315"/>
      <c r="FD34" s="315"/>
      <c r="FE34" s="315"/>
      <c r="FF34" s="315"/>
      <c r="FG34" s="315"/>
      <c r="FH34" s="315"/>
      <c r="FI34" s="315"/>
      <c r="FJ34" s="315"/>
      <c r="FK34" s="315"/>
      <c r="FL34" s="315"/>
      <c r="FM34" s="315"/>
      <c r="FN34" s="315"/>
      <c r="FO34" s="315"/>
      <c r="FP34" s="315"/>
      <c r="FQ34" s="315"/>
      <c r="FR34" s="315"/>
      <c r="FS34" s="315"/>
      <c r="FT34" s="315"/>
      <c r="FU34" s="315"/>
      <c r="FV34" s="315"/>
      <c r="FW34" s="315"/>
      <c r="FX34" s="315"/>
      <c r="FY34" s="315"/>
      <c r="FZ34" s="315"/>
      <c r="GA34" s="315"/>
      <c r="GB34" s="315"/>
      <c r="GC34" s="315"/>
      <c r="GD34" s="315"/>
      <c r="GE34" s="315"/>
      <c r="GF34" s="315"/>
      <c r="GG34" s="315"/>
      <c r="GH34" s="315"/>
      <c r="GI34" s="315"/>
      <c r="GJ34" s="315"/>
      <c r="GK34" s="315"/>
      <c r="GL34" s="315"/>
      <c r="GM34" s="315"/>
      <c r="GN34" s="315"/>
      <c r="GO34" s="315"/>
      <c r="GP34" s="315"/>
      <c r="GQ34" s="315"/>
      <c r="GR34" s="315"/>
      <c r="GS34" s="315"/>
      <c r="GT34" s="315"/>
      <c r="GU34" s="315"/>
      <c r="GV34" s="315"/>
      <c r="GW34" s="315"/>
      <c r="GX34" s="315"/>
      <c r="GY34" s="315"/>
      <c r="GZ34" s="315"/>
      <c r="HA34" s="315"/>
      <c r="HB34" s="315"/>
      <c r="HC34" s="315"/>
      <c r="HD34" s="315"/>
      <c r="HE34" s="315"/>
      <c r="HF34" s="315"/>
      <c r="HG34" s="315"/>
      <c r="HH34" s="315"/>
      <c r="HI34" s="315"/>
      <c r="HJ34" s="315"/>
      <c r="HK34" s="315"/>
      <c r="HL34" s="315"/>
      <c r="HM34" s="315"/>
      <c r="HN34" s="315"/>
      <c r="HO34" s="315"/>
      <c r="HP34" s="315"/>
      <c r="HQ34" s="315"/>
      <c r="HR34" s="315"/>
      <c r="HS34" s="315"/>
      <c r="HT34" s="315"/>
      <c r="HU34" s="315"/>
      <c r="HV34" s="315"/>
      <c r="HW34" s="315"/>
      <c r="HX34" s="315"/>
      <c r="HY34" s="315"/>
      <c r="HZ34" s="315"/>
      <c r="IA34" s="315"/>
      <c r="IB34" s="315"/>
      <c r="IC34" s="315"/>
      <c r="ID34" s="315"/>
      <c r="IE34" s="315"/>
      <c r="IF34" s="315"/>
      <c r="IG34" s="315"/>
      <c r="IH34" s="315"/>
      <c r="II34" s="315"/>
      <c r="IJ34" s="315"/>
      <c r="IK34" s="315"/>
      <c r="IL34" s="315"/>
      <c r="IM34" s="315"/>
      <c r="IN34" s="315"/>
      <c r="IO34" s="315"/>
      <c r="IP34" s="315"/>
      <c r="IQ34" s="315"/>
      <c r="IR34" s="315"/>
      <c r="IS34" s="315"/>
      <c r="IT34" s="315"/>
      <c r="IU34" s="315"/>
      <c r="IV34" s="315"/>
      <c r="IW34" s="315"/>
      <c r="IX34" s="315"/>
      <c r="IY34" s="315"/>
      <c r="IZ34" s="315"/>
      <c r="JA34" s="315"/>
      <c r="JB34" s="315"/>
      <c r="JC34" s="315"/>
      <c r="JD34" s="315"/>
      <c r="JE34" s="315"/>
      <c r="JF34" s="315"/>
      <c r="JG34" s="315"/>
      <c r="JH34" s="315"/>
      <c r="JI34" s="315"/>
      <c r="JJ34" s="315"/>
      <c r="JK34" s="315"/>
      <c r="JL34" s="315"/>
      <c r="JM34" s="315"/>
      <c r="JN34" s="315"/>
      <c r="JO34" s="315"/>
      <c r="JP34" s="315"/>
      <c r="JQ34" s="315"/>
      <c r="JR34" s="315"/>
      <c r="JS34" s="315"/>
      <c r="JT34" s="315"/>
      <c r="JU34" s="315"/>
      <c r="JV34" s="315"/>
      <c r="JW34" s="315"/>
      <c r="JX34" s="315"/>
      <c r="JY34" s="315"/>
      <c r="JZ34" s="315"/>
      <c r="KA34" s="315"/>
      <c r="KB34" s="315"/>
      <c r="KC34" s="315"/>
      <c r="KD34" s="315"/>
      <c r="KE34" s="315"/>
      <c r="KF34" s="315"/>
      <c r="KG34" s="315"/>
      <c r="KH34" s="315"/>
      <c r="KI34" s="315"/>
      <c r="KJ34" s="315"/>
      <c r="KK34" s="315"/>
      <c r="KL34" s="315"/>
      <c r="KM34" s="315"/>
      <c r="KN34" s="315"/>
      <c r="KO34" s="315"/>
      <c r="KP34" s="315"/>
      <c r="KQ34" s="315"/>
      <c r="KR34" s="315"/>
      <c r="KS34" s="315"/>
      <c r="KT34" s="315"/>
      <c r="KU34" s="315"/>
      <c r="KV34" s="315"/>
      <c r="KW34" s="315"/>
      <c r="KX34" s="315"/>
      <c r="KY34" s="315"/>
      <c r="KZ34" s="315"/>
      <c r="LA34" s="315"/>
      <c r="LB34" s="315"/>
      <c r="LC34" s="315"/>
      <c r="LD34" s="315"/>
      <c r="LE34" s="315"/>
      <c r="LF34" s="315"/>
      <c r="LG34" s="315"/>
      <c r="LH34" s="315"/>
      <c r="LI34" s="315"/>
      <c r="LJ34" s="315"/>
      <c r="LK34" s="315"/>
      <c r="LL34" s="315"/>
      <c r="LM34" s="315"/>
      <c r="LN34" s="315"/>
      <c r="LO34" s="315"/>
      <c r="LP34" s="315"/>
      <c r="LQ34" s="315"/>
      <c r="LR34" s="315"/>
      <c r="LS34" s="315"/>
      <c r="LT34" s="315"/>
      <c r="LU34" s="315"/>
      <c r="LV34" s="315"/>
      <c r="LW34" s="315"/>
      <c r="LX34" s="315"/>
      <c r="LY34" s="315"/>
      <c r="LZ34" s="315"/>
      <c r="MA34" s="315"/>
      <c r="MB34" s="315"/>
      <c r="MC34" s="315"/>
      <c r="MD34" s="315"/>
      <c r="ME34" s="315"/>
      <c r="MF34" s="315"/>
      <c r="MG34" s="315"/>
      <c r="MH34" s="315"/>
      <c r="MI34" s="315"/>
      <c r="MJ34" s="315"/>
      <c r="MK34" s="315"/>
      <c r="ML34" s="315"/>
      <c r="MM34" s="315"/>
      <c r="MN34" s="315"/>
      <c r="MO34" s="315"/>
      <c r="MP34" s="315"/>
      <c r="MQ34" s="315"/>
      <c r="MR34" s="315"/>
      <c r="MS34" s="315"/>
      <c r="MT34" s="315"/>
      <c r="MU34" s="315"/>
      <c r="MV34" s="315"/>
      <c r="MW34" s="315"/>
      <c r="MX34" s="315"/>
      <c r="MY34" s="315"/>
      <c r="MZ34" s="315"/>
      <c r="NA34" s="315"/>
      <c r="NB34" s="315"/>
      <c r="NC34" s="315"/>
      <c r="ND34" s="315"/>
      <c r="NE34" s="315"/>
      <c r="NF34" s="315"/>
      <c r="NG34" s="315"/>
      <c r="NH34" s="315"/>
      <c r="NI34" s="315"/>
      <c r="NJ34" s="315"/>
    </row>
    <row r="35" spans="7:374" hidden="1" x14ac:dyDescent="0.25">
      <c r="H35" s="34" t="s">
        <v>159</v>
      </c>
      <c r="I35" s="322" t="s">
        <v>39</v>
      </c>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c r="AN35" s="315"/>
      <c r="AO35" s="315"/>
      <c r="AP35" s="315"/>
      <c r="AQ35" s="315"/>
      <c r="AR35" s="315"/>
      <c r="AS35" s="315"/>
      <c r="AT35" s="315"/>
      <c r="AU35" s="315"/>
      <c r="AV35" s="315"/>
      <c r="AW35" s="315"/>
      <c r="AX35" s="315"/>
      <c r="AY35" s="315"/>
      <c r="AZ35" s="315"/>
      <c r="BA35" s="315"/>
      <c r="BB35" s="315"/>
      <c r="BC35" s="315"/>
      <c r="BD35" s="315"/>
      <c r="BE35" s="315"/>
      <c r="BF35" s="315"/>
      <c r="BG35" s="315"/>
      <c r="BH35" s="315"/>
      <c r="BI35" s="315"/>
      <c r="BJ35" s="315"/>
      <c r="BK35" s="315"/>
      <c r="BL35" s="315"/>
      <c r="BM35" s="315"/>
      <c r="BN35" s="315"/>
      <c r="BO35" s="315"/>
      <c r="BP35" s="315"/>
      <c r="BQ35" s="315"/>
      <c r="BR35" s="315"/>
      <c r="BS35" s="315"/>
      <c r="BT35" s="315"/>
      <c r="BU35" s="315"/>
      <c r="BV35" s="315"/>
      <c r="BW35" s="315"/>
      <c r="BX35" s="315"/>
      <c r="BY35" s="315"/>
      <c r="BZ35" s="315"/>
      <c r="CA35" s="315"/>
      <c r="CB35" s="315"/>
      <c r="CC35" s="315"/>
      <c r="CD35" s="315"/>
      <c r="CE35" s="315"/>
      <c r="CF35" s="315"/>
      <c r="CG35" s="315"/>
      <c r="CH35" s="315"/>
      <c r="CI35" s="315"/>
      <c r="CJ35" s="315"/>
      <c r="CK35" s="315"/>
      <c r="CL35" s="315"/>
      <c r="CM35" s="315"/>
      <c r="CN35" s="315"/>
      <c r="CO35" s="315"/>
      <c r="CP35" s="315"/>
      <c r="CQ35" s="315"/>
      <c r="CR35" s="315"/>
      <c r="CS35" s="315"/>
      <c r="CT35" s="315"/>
      <c r="CU35" s="315"/>
      <c r="CV35" s="315"/>
      <c r="CW35" s="315"/>
      <c r="CX35" s="315"/>
      <c r="CY35" s="315"/>
      <c r="CZ35" s="315"/>
      <c r="DA35" s="315"/>
      <c r="DB35" s="315"/>
      <c r="DC35" s="315"/>
      <c r="DD35" s="315"/>
      <c r="DE35" s="315"/>
      <c r="DF35" s="315"/>
      <c r="DG35" s="315"/>
      <c r="DH35" s="315"/>
      <c r="DI35" s="315"/>
      <c r="DJ35" s="315"/>
      <c r="DK35" s="315"/>
      <c r="DL35" s="315"/>
      <c r="DM35" s="315"/>
      <c r="DN35" s="315"/>
      <c r="DO35" s="315"/>
      <c r="DP35" s="315"/>
      <c r="DQ35" s="315"/>
      <c r="DR35" s="315"/>
      <c r="DS35" s="315"/>
      <c r="DT35" s="315"/>
      <c r="DU35" s="315"/>
      <c r="DV35" s="315"/>
      <c r="DW35" s="315"/>
      <c r="DX35" s="315"/>
      <c r="DY35" s="315"/>
      <c r="DZ35" s="315"/>
      <c r="EA35" s="315"/>
      <c r="EB35" s="315"/>
      <c r="EC35" s="315"/>
      <c r="ED35" s="315"/>
      <c r="EE35" s="315"/>
      <c r="EF35" s="315"/>
      <c r="EG35" s="315"/>
      <c r="EH35" s="315"/>
      <c r="EI35" s="315"/>
      <c r="EJ35" s="315"/>
      <c r="EK35" s="315"/>
      <c r="EL35" s="315"/>
      <c r="EM35" s="315"/>
      <c r="EN35" s="315"/>
      <c r="EO35" s="315"/>
      <c r="EP35" s="315"/>
      <c r="EQ35" s="315"/>
      <c r="ER35" s="315"/>
      <c r="ES35" s="315"/>
      <c r="ET35" s="315"/>
      <c r="EU35" s="315"/>
      <c r="EV35" s="315"/>
      <c r="EW35" s="315"/>
      <c r="EX35" s="315"/>
      <c r="EY35" s="315"/>
      <c r="EZ35" s="315"/>
      <c r="FA35" s="315"/>
      <c r="FB35" s="315"/>
      <c r="FC35" s="315"/>
      <c r="FD35" s="315"/>
      <c r="FE35" s="315"/>
      <c r="FF35" s="315"/>
      <c r="FG35" s="315"/>
      <c r="FH35" s="315"/>
      <c r="FI35" s="315"/>
      <c r="FJ35" s="315"/>
      <c r="FK35" s="315"/>
      <c r="FL35" s="315"/>
      <c r="FM35" s="315"/>
      <c r="FN35" s="315"/>
      <c r="FO35" s="315"/>
      <c r="FP35" s="315"/>
      <c r="FQ35" s="315"/>
      <c r="FR35" s="315"/>
      <c r="FS35" s="315"/>
      <c r="FT35" s="315"/>
      <c r="FU35" s="315"/>
      <c r="FV35" s="315"/>
      <c r="FW35" s="315"/>
      <c r="FX35" s="315"/>
      <c r="FY35" s="315"/>
      <c r="FZ35" s="315"/>
      <c r="GA35" s="315"/>
      <c r="GB35" s="315"/>
      <c r="GC35" s="315"/>
      <c r="GD35" s="315"/>
      <c r="GE35" s="315"/>
      <c r="GF35" s="315"/>
      <c r="GG35" s="315"/>
      <c r="GH35" s="315"/>
      <c r="GI35" s="315"/>
      <c r="GJ35" s="315"/>
      <c r="GK35" s="315"/>
      <c r="GL35" s="315"/>
      <c r="GM35" s="315"/>
      <c r="GN35" s="315"/>
      <c r="GO35" s="315"/>
      <c r="GP35" s="315"/>
      <c r="GQ35" s="315"/>
      <c r="GR35" s="315"/>
      <c r="GS35" s="315"/>
      <c r="GT35" s="315"/>
      <c r="GU35" s="315"/>
      <c r="GV35" s="315"/>
      <c r="GW35" s="315"/>
      <c r="GX35" s="315"/>
      <c r="GY35" s="315"/>
      <c r="GZ35" s="315"/>
      <c r="HA35" s="315"/>
      <c r="HB35" s="315"/>
      <c r="HC35" s="315"/>
      <c r="HD35" s="315"/>
      <c r="HE35" s="315"/>
      <c r="HF35" s="315"/>
      <c r="HG35" s="315"/>
      <c r="HH35" s="315"/>
      <c r="HI35" s="315"/>
      <c r="HJ35" s="315"/>
      <c r="HK35" s="315"/>
      <c r="HL35" s="315"/>
      <c r="HM35" s="315"/>
      <c r="HN35" s="315"/>
      <c r="HO35" s="315"/>
      <c r="HP35" s="315"/>
      <c r="HQ35" s="315"/>
      <c r="HR35" s="315"/>
      <c r="HS35" s="315"/>
      <c r="HT35" s="315"/>
      <c r="HU35" s="315"/>
      <c r="HV35" s="315"/>
      <c r="HW35" s="315"/>
      <c r="HX35" s="315"/>
      <c r="HY35" s="315"/>
      <c r="HZ35" s="315"/>
      <c r="IA35" s="315"/>
      <c r="IB35" s="315"/>
      <c r="IC35" s="315"/>
      <c r="ID35" s="315"/>
      <c r="IE35" s="315"/>
      <c r="IF35" s="315"/>
      <c r="IG35" s="315"/>
      <c r="IH35" s="315"/>
      <c r="II35" s="315"/>
      <c r="IJ35" s="315"/>
      <c r="IK35" s="315"/>
      <c r="IL35" s="315"/>
      <c r="IM35" s="315"/>
      <c r="IN35" s="315"/>
      <c r="IO35" s="315"/>
      <c r="IP35" s="315"/>
      <c r="IQ35" s="315"/>
      <c r="IR35" s="315"/>
      <c r="IS35" s="315"/>
      <c r="IT35" s="315"/>
      <c r="IU35" s="315"/>
      <c r="IV35" s="315"/>
      <c r="IW35" s="315"/>
      <c r="IX35" s="315"/>
      <c r="IY35" s="315"/>
      <c r="IZ35" s="315"/>
      <c r="JA35" s="315"/>
      <c r="JB35" s="315"/>
      <c r="JC35" s="315"/>
      <c r="JD35" s="315"/>
      <c r="JE35" s="315"/>
      <c r="JF35" s="315"/>
      <c r="JG35" s="315"/>
      <c r="JH35" s="315"/>
      <c r="JI35" s="315"/>
      <c r="JJ35" s="315"/>
      <c r="JK35" s="315"/>
      <c r="JL35" s="315"/>
      <c r="JM35" s="315"/>
      <c r="JN35" s="315"/>
      <c r="JO35" s="315"/>
      <c r="JP35" s="315"/>
      <c r="JQ35" s="315"/>
      <c r="JR35" s="315"/>
      <c r="JS35" s="315"/>
      <c r="JT35" s="315"/>
      <c r="JU35" s="315"/>
      <c r="JV35" s="315"/>
      <c r="JW35" s="315"/>
      <c r="JX35" s="315"/>
      <c r="JY35" s="315"/>
      <c r="JZ35" s="315"/>
      <c r="KA35" s="315"/>
      <c r="KB35" s="315"/>
      <c r="KC35" s="315"/>
      <c r="KD35" s="315"/>
      <c r="KE35" s="315"/>
      <c r="KF35" s="315"/>
      <c r="KG35" s="315"/>
      <c r="KH35" s="315"/>
      <c r="KI35" s="315"/>
      <c r="KJ35" s="315"/>
      <c r="KK35" s="315"/>
      <c r="KL35" s="315"/>
      <c r="KM35" s="315"/>
      <c r="KN35" s="315"/>
      <c r="KO35" s="315"/>
      <c r="KP35" s="315"/>
      <c r="KQ35" s="315"/>
      <c r="KR35" s="315"/>
      <c r="KS35" s="315"/>
      <c r="KT35" s="315"/>
      <c r="KU35" s="315"/>
      <c r="KV35" s="315"/>
      <c r="KW35" s="315"/>
      <c r="KX35" s="315"/>
      <c r="KY35" s="315"/>
      <c r="KZ35" s="315"/>
      <c r="LA35" s="315"/>
      <c r="LB35" s="315"/>
      <c r="LC35" s="315"/>
      <c r="LD35" s="315"/>
      <c r="LE35" s="315"/>
      <c r="LF35" s="315"/>
      <c r="LG35" s="315"/>
      <c r="LH35" s="315"/>
      <c r="LI35" s="315"/>
      <c r="LJ35" s="315"/>
      <c r="LK35" s="315"/>
      <c r="LL35" s="315"/>
      <c r="LM35" s="315"/>
      <c r="LN35" s="315"/>
      <c r="LO35" s="315"/>
      <c r="LP35" s="315"/>
      <c r="LQ35" s="315"/>
      <c r="LR35" s="315"/>
      <c r="LS35" s="315"/>
      <c r="LT35" s="315"/>
      <c r="LU35" s="315"/>
      <c r="LV35" s="315"/>
      <c r="LW35" s="315"/>
      <c r="LX35" s="315"/>
      <c r="LY35" s="315"/>
      <c r="LZ35" s="315"/>
      <c r="MA35" s="315"/>
      <c r="MB35" s="315"/>
      <c r="MC35" s="315"/>
      <c r="MD35" s="315"/>
      <c r="ME35" s="315"/>
      <c r="MF35" s="315"/>
      <c r="MG35" s="315"/>
      <c r="MH35" s="315"/>
      <c r="MI35" s="315"/>
      <c r="MJ35" s="315"/>
      <c r="MK35" s="315"/>
      <c r="ML35" s="315"/>
      <c r="MM35" s="315"/>
      <c r="MN35" s="315"/>
      <c r="MO35" s="315"/>
      <c r="MP35" s="315"/>
      <c r="MQ35" s="315"/>
      <c r="MR35" s="315"/>
      <c r="MS35" s="315"/>
      <c r="MT35" s="315"/>
      <c r="MU35" s="315"/>
      <c r="MV35" s="315"/>
      <c r="MW35" s="315"/>
      <c r="MX35" s="315"/>
      <c r="MY35" s="315"/>
      <c r="MZ35" s="315"/>
      <c r="NA35" s="315"/>
      <c r="NB35" s="315"/>
      <c r="NC35" s="315"/>
      <c r="ND35" s="315"/>
      <c r="NE35" s="315"/>
      <c r="NF35" s="315"/>
      <c r="NG35" s="315"/>
      <c r="NH35" s="315"/>
      <c r="NI35" s="315"/>
      <c r="NJ35" s="315"/>
    </row>
    <row r="36" spans="7:374" ht="13.9" hidden="1" customHeight="1" x14ac:dyDescent="0.25"/>
    <row r="37" spans="7:374" ht="15.75" hidden="1" thickBot="1" x14ac:dyDescent="0.3">
      <c r="H37" s="325" t="s">
        <v>244</v>
      </c>
    </row>
    <row r="38" spans="7:374" ht="15.75" hidden="1" thickBot="1" x14ac:dyDescent="0.3">
      <c r="H38" s="34" t="s">
        <v>246</v>
      </c>
      <c r="I38" s="200" t="s">
        <v>245</v>
      </c>
      <c r="J38" s="334">
        <f>SUMIFS(J$4:J$27,$I$4:$I$27,"&gt;="&amp;$I$4,$I$4:$I$27,"&lt;="&amp;$I$9)+SUMIFS(J$4:J$27,$I$4:$I$27,"&gt;="&amp;$I$25,$I$4:$I$27,"&lt;="&amp;$I$27)</f>
        <v>9.7010213799841587</v>
      </c>
      <c r="K38" s="334">
        <f t="shared" ref="K38:BV38" si="26">SUMIFS(K$4:K$27,$I$4:$I$27,"&gt;="&amp;$I$4,$I$4:$I$27,"&lt;="&amp;$I$9)+SUMIFS(K$4:K$27,$I$4:$I$27,"&gt;="&amp;$I$25,$I$4:$I$27,"&lt;="&amp;$I$27)</f>
        <v>8.9835242256310082</v>
      </c>
      <c r="L38" s="334">
        <f t="shared" si="26"/>
        <v>8.585190256485463</v>
      </c>
      <c r="M38" s="334">
        <f t="shared" si="26"/>
        <v>8.4694938301061757</v>
      </c>
      <c r="N38" s="334">
        <f t="shared" si="26"/>
        <v>8.8134726312084037</v>
      </c>
      <c r="O38" s="334">
        <f t="shared" si="26"/>
        <v>9.5429787016540679</v>
      </c>
      <c r="P38" s="334">
        <f t="shared" si="26"/>
        <v>9.3025271322557934</v>
      </c>
      <c r="Q38" s="334">
        <f t="shared" si="26"/>
        <v>7.9662815386786718</v>
      </c>
      <c r="R38" s="334">
        <f t="shared" si="26"/>
        <v>7.1958649107274573</v>
      </c>
      <c r="S38" s="334">
        <f t="shared" si="26"/>
        <v>7.0791072605020107</v>
      </c>
      <c r="T38" s="334">
        <f t="shared" si="26"/>
        <v>6.6562856121768164</v>
      </c>
      <c r="U38" s="334">
        <f t="shared" si="26"/>
        <v>6.500653077107355</v>
      </c>
      <c r="V38" s="334">
        <f t="shared" si="26"/>
        <v>6.4357952239244174</v>
      </c>
      <c r="W38" s="334">
        <f t="shared" si="26"/>
        <v>8.0292708060037317</v>
      </c>
      <c r="X38" s="334">
        <f t="shared" si="26"/>
        <v>7.9781838611091516</v>
      </c>
      <c r="Y38" s="334">
        <f t="shared" si="26"/>
        <v>7.2709578689050502</v>
      </c>
      <c r="Z38" s="334">
        <f t="shared" si="26"/>
        <v>6.7999013031421631</v>
      </c>
      <c r="AA38" s="334">
        <f t="shared" si="26"/>
        <v>7.2635241700048017</v>
      </c>
      <c r="AB38" s="334">
        <f t="shared" si="26"/>
        <v>7.0873376320828481</v>
      </c>
      <c r="AC38" s="334">
        <f t="shared" si="26"/>
        <v>6.8895394233890368</v>
      </c>
      <c r="AD38" s="334">
        <f t="shared" si="26"/>
        <v>6.5067098217797286</v>
      </c>
      <c r="AE38" s="334">
        <f t="shared" si="26"/>
        <v>6.1405851886653462</v>
      </c>
      <c r="AF38" s="334">
        <f t="shared" si="26"/>
        <v>6.0831738216695657</v>
      </c>
      <c r="AG38" s="334">
        <f t="shared" si="26"/>
        <v>6.2990562023603225</v>
      </c>
      <c r="AH38" s="334">
        <f t="shared" si="26"/>
        <v>6.9820987986706271</v>
      </c>
      <c r="AI38" s="334">
        <f t="shared" si="26"/>
        <v>6.8422195553236973</v>
      </c>
      <c r="AJ38" s="334">
        <f t="shared" si="26"/>
        <v>6.6040065931265666</v>
      </c>
      <c r="AK38" s="334">
        <f t="shared" si="26"/>
        <v>5.9630721817556704</v>
      </c>
      <c r="AL38" s="334">
        <f t="shared" si="26"/>
        <v>6.2876116071501382</v>
      </c>
      <c r="AM38" s="334">
        <f t="shared" si="26"/>
        <v>6.7636937418952225</v>
      </c>
      <c r="AN38" s="334">
        <f t="shared" si="26"/>
        <v>6.9786551923642381</v>
      </c>
      <c r="AO38" s="334">
        <f t="shared" si="26"/>
        <v>6.4687301555705359</v>
      </c>
      <c r="AP38" s="334">
        <f t="shared" si="26"/>
        <v>6.7973524145061965</v>
      </c>
      <c r="AQ38" s="334">
        <f t="shared" si="26"/>
        <v>7.707989100969777</v>
      </c>
      <c r="AR38" s="334">
        <f t="shared" si="26"/>
        <v>6.7679686513138329</v>
      </c>
      <c r="AS38" s="334">
        <f t="shared" si="26"/>
        <v>6.3870770059574227</v>
      </c>
      <c r="AT38" s="334">
        <f t="shared" si="26"/>
        <v>6.8956698201242581</v>
      </c>
      <c r="AU38" s="334">
        <f t="shared" si="26"/>
        <v>6.6460519822646775</v>
      </c>
      <c r="AV38" s="334">
        <f t="shared" si="26"/>
        <v>6.7156628426535958</v>
      </c>
      <c r="AW38" s="334">
        <f t="shared" si="26"/>
        <v>6.8534381337504806</v>
      </c>
      <c r="AX38" s="334">
        <f t="shared" si="26"/>
        <v>6.2707162232946256</v>
      </c>
      <c r="AY38" s="334">
        <f t="shared" si="26"/>
        <v>5.8212481721690441</v>
      </c>
      <c r="AZ38" s="334">
        <f t="shared" si="26"/>
        <v>5.8354259205652532</v>
      </c>
      <c r="BA38" s="334">
        <f t="shared" si="26"/>
        <v>6.6029170169493145</v>
      </c>
      <c r="BB38" s="334">
        <f t="shared" si="26"/>
        <v>6.4112615790562506</v>
      </c>
      <c r="BC38" s="334">
        <f t="shared" si="26"/>
        <v>5.9155401670188041</v>
      </c>
      <c r="BD38" s="334">
        <f t="shared" si="26"/>
        <v>5.8515398395483587</v>
      </c>
      <c r="BE38" s="334">
        <f t="shared" si="26"/>
        <v>6.3106326792565657</v>
      </c>
      <c r="BF38" s="334">
        <f t="shared" si="26"/>
        <v>6.2033746264050302</v>
      </c>
      <c r="BG38" s="334">
        <f t="shared" si="26"/>
        <v>6.1614600621521518</v>
      </c>
      <c r="BH38" s="334">
        <f t="shared" si="26"/>
        <v>5.5340308775490126</v>
      </c>
      <c r="BI38" s="334">
        <f t="shared" si="26"/>
        <v>5.4641172001125042</v>
      </c>
      <c r="BJ38" s="334">
        <f t="shared" si="26"/>
        <v>5.5005434472831576</v>
      </c>
      <c r="BK38" s="334">
        <f t="shared" si="26"/>
        <v>5.9384318949930979</v>
      </c>
      <c r="BL38" s="334">
        <f t="shared" si="26"/>
        <v>5.9407809208796785</v>
      </c>
      <c r="BM38" s="334">
        <f t="shared" si="26"/>
        <v>5.8769256316073166</v>
      </c>
      <c r="BN38" s="334">
        <f t="shared" si="26"/>
        <v>5.8965044515515839</v>
      </c>
      <c r="BO38" s="334">
        <f t="shared" si="26"/>
        <v>5.8780984631796205</v>
      </c>
      <c r="BP38" s="334">
        <f t="shared" si="26"/>
        <v>5.8189197926802105</v>
      </c>
      <c r="BQ38" s="334">
        <f t="shared" si="26"/>
        <v>5.4914041874860668</v>
      </c>
      <c r="BR38" s="334">
        <f t="shared" si="26"/>
        <v>5.8924988913660759</v>
      </c>
      <c r="BS38" s="334">
        <f t="shared" si="26"/>
        <v>6.4809655104607264</v>
      </c>
      <c r="BT38" s="334">
        <f t="shared" si="26"/>
        <v>6.2959954318198648</v>
      </c>
      <c r="BU38" s="334">
        <f t="shared" si="26"/>
        <v>6.3888092057029127</v>
      </c>
      <c r="BV38" s="334">
        <f t="shared" si="26"/>
        <v>6.4280065736946153</v>
      </c>
      <c r="BW38" s="334">
        <f t="shared" ref="BW38:EH38" si="27">SUMIFS(BW$4:BW$27,$I$4:$I$27,"&gt;="&amp;$I$4,$I$4:$I$27,"&lt;="&amp;$I$9)+SUMIFS(BW$4:BW$27,$I$4:$I$27,"&gt;="&amp;$I$25,$I$4:$I$27,"&lt;="&amp;$I$27)</f>
        <v>6.3010289126068066</v>
      </c>
      <c r="BX38" s="334">
        <f t="shared" si="27"/>
        <v>6.3668003862087534</v>
      </c>
      <c r="BY38" s="334">
        <f t="shared" si="27"/>
        <v>6.6284091702765391</v>
      </c>
      <c r="BZ38" s="334">
        <f t="shared" si="27"/>
        <v>6.4181070530627267</v>
      </c>
      <c r="CA38" s="334">
        <f t="shared" si="27"/>
        <v>5.8983326081191931</v>
      </c>
      <c r="CB38" s="334">
        <f t="shared" si="27"/>
        <v>6.3605897339401984</v>
      </c>
      <c r="CC38" s="334">
        <f t="shared" si="27"/>
        <v>6.4778415719927915</v>
      </c>
      <c r="CD38" s="334">
        <f t="shared" si="27"/>
        <v>6.5677487128996503</v>
      </c>
      <c r="CE38" s="334">
        <f t="shared" si="27"/>
        <v>6.6120058569014972</v>
      </c>
      <c r="CF38" s="334">
        <f t="shared" si="27"/>
        <v>6.5467841137853782</v>
      </c>
      <c r="CG38" s="334">
        <f t="shared" si="27"/>
        <v>6.7982541597378345</v>
      </c>
      <c r="CH38" s="334">
        <f t="shared" si="27"/>
        <v>6.5625775294342255</v>
      </c>
      <c r="CI38" s="334">
        <f t="shared" si="27"/>
        <v>6.3342307152748809</v>
      </c>
      <c r="CJ38" s="334">
        <f t="shared" si="27"/>
        <v>6.5274268486998555</v>
      </c>
      <c r="CK38" s="334">
        <f t="shared" si="27"/>
        <v>6.5931535217161406</v>
      </c>
      <c r="CL38" s="334">
        <f t="shared" si="27"/>
        <v>6.2915850855497357</v>
      </c>
      <c r="CM38" s="334">
        <f t="shared" si="27"/>
        <v>6.3464978369374414</v>
      </c>
      <c r="CN38" s="334">
        <f t="shared" si="27"/>
        <v>6.3075550134569962</v>
      </c>
      <c r="CO38" s="334">
        <f t="shared" si="27"/>
        <v>6.377920383765785</v>
      </c>
      <c r="CP38" s="334">
        <f t="shared" si="27"/>
        <v>6.2100323297956965</v>
      </c>
      <c r="CQ38" s="334">
        <f t="shared" si="27"/>
        <v>6.1747124970063521</v>
      </c>
      <c r="CR38" s="334">
        <f t="shared" si="27"/>
        <v>5.9279399134708317</v>
      </c>
      <c r="CS38" s="334">
        <f t="shared" si="27"/>
        <v>5.75158903119336</v>
      </c>
      <c r="CT38" s="334">
        <f t="shared" si="27"/>
        <v>5.6431504319782944</v>
      </c>
      <c r="CU38" s="334">
        <f t="shared" si="27"/>
        <v>6.0151782304566463</v>
      </c>
      <c r="CV38" s="334">
        <f t="shared" si="27"/>
        <v>5.8368843122151208</v>
      </c>
      <c r="CW38" s="334">
        <f t="shared" si="27"/>
        <v>5.8267070293571912</v>
      </c>
      <c r="CX38" s="334">
        <f t="shared" si="27"/>
        <v>5.9368360909246984</v>
      </c>
      <c r="CY38" s="334">
        <f t="shared" si="27"/>
        <v>5.8081401656856801</v>
      </c>
      <c r="CZ38" s="334">
        <f t="shared" si="27"/>
        <v>6.3537168426093835</v>
      </c>
      <c r="DA38" s="334">
        <f t="shared" si="27"/>
        <v>6.1044039618012977</v>
      </c>
      <c r="DB38" s="334">
        <f t="shared" si="27"/>
        <v>5.8059205623918269</v>
      </c>
      <c r="DC38" s="334">
        <f t="shared" si="27"/>
        <v>6.2084078473986803</v>
      </c>
      <c r="DD38" s="334">
        <f t="shared" si="27"/>
        <v>6.1956443123699518</v>
      </c>
      <c r="DE38" s="334">
        <f t="shared" si="27"/>
        <v>5.9251000929166011</v>
      </c>
      <c r="DF38" s="334">
        <f t="shared" si="27"/>
        <v>5.9414326969770919</v>
      </c>
      <c r="DG38" s="334">
        <f t="shared" si="27"/>
        <v>5.7270899579647114</v>
      </c>
      <c r="DH38" s="334">
        <f t="shared" si="27"/>
        <v>5.6155266960809085</v>
      </c>
      <c r="DI38" s="334">
        <f t="shared" si="27"/>
        <v>5.4016228708133314</v>
      </c>
      <c r="DJ38" s="334">
        <f t="shared" si="27"/>
        <v>5.99573394244387</v>
      </c>
      <c r="DK38" s="334">
        <f t="shared" si="27"/>
        <v>6.2416068316285447</v>
      </c>
      <c r="DL38" s="334">
        <f t="shared" si="27"/>
        <v>5.8378125042992197</v>
      </c>
      <c r="DM38" s="334">
        <f t="shared" si="27"/>
        <v>6.0172354671994714</v>
      </c>
      <c r="DN38" s="334">
        <f t="shared" si="27"/>
        <v>5.850479746010266</v>
      </c>
      <c r="DO38" s="334">
        <f t="shared" si="27"/>
        <v>6.1134576769772355</v>
      </c>
      <c r="DP38" s="334">
        <f t="shared" si="27"/>
        <v>5.9331920490663865</v>
      </c>
      <c r="DQ38" s="334">
        <f t="shared" si="27"/>
        <v>5.7179872505405331</v>
      </c>
      <c r="DR38" s="334">
        <f t="shared" si="27"/>
        <v>5.6136994504311186</v>
      </c>
      <c r="DS38" s="334">
        <f t="shared" si="27"/>
        <v>5.4326836294530008</v>
      </c>
      <c r="DT38" s="334">
        <f t="shared" si="27"/>
        <v>5.4298647089178935</v>
      </c>
      <c r="DU38" s="334">
        <f t="shared" si="27"/>
        <v>5.2131880059971891</v>
      </c>
      <c r="DV38" s="334">
        <f t="shared" si="27"/>
        <v>5.3823697900263223</v>
      </c>
      <c r="DW38" s="334">
        <f t="shared" si="27"/>
        <v>5.581079197745118</v>
      </c>
      <c r="DX38" s="334">
        <f t="shared" si="27"/>
        <v>5.4330878996212917</v>
      </c>
      <c r="DY38" s="334">
        <f t="shared" si="27"/>
        <v>5.6278268467968928</v>
      </c>
      <c r="DZ38" s="334">
        <f t="shared" si="27"/>
        <v>5.5268581986839616</v>
      </c>
      <c r="EA38" s="334">
        <f t="shared" si="27"/>
        <v>5.7589985479324151</v>
      </c>
      <c r="EB38" s="334">
        <f t="shared" si="27"/>
        <v>6.5146107565429636</v>
      </c>
      <c r="EC38" s="334">
        <f t="shared" si="27"/>
        <v>6.8442348683113714</v>
      </c>
      <c r="ED38" s="334">
        <f t="shared" si="27"/>
        <v>6.226098287342535</v>
      </c>
      <c r="EE38" s="334">
        <f t="shared" si="27"/>
        <v>5.5227672163237074</v>
      </c>
      <c r="EF38" s="334">
        <f t="shared" si="27"/>
        <v>5.3868321512383623</v>
      </c>
      <c r="EG38" s="334">
        <f t="shared" si="27"/>
        <v>5.5254448876348707</v>
      </c>
      <c r="EH38" s="334">
        <f t="shared" si="27"/>
        <v>5.6374406984466496</v>
      </c>
      <c r="EI38" s="334">
        <f t="shared" ref="EI38:GT38" si="28">SUMIFS(EI$4:EI$27,$I$4:$I$27,"&gt;="&amp;$I$4,$I$4:$I$27,"&lt;="&amp;$I$9)+SUMIFS(EI$4:EI$27,$I$4:$I$27,"&gt;="&amp;$I$25,$I$4:$I$27,"&lt;="&amp;$I$27)</f>
        <v>5.5691617462984455</v>
      </c>
      <c r="EJ38" s="334">
        <f t="shared" si="28"/>
        <v>5.831292413707919</v>
      </c>
      <c r="EK38" s="334">
        <f t="shared" si="28"/>
        <v>5.9384135931746407</v>
      </c>
      <c r="EL38" s="334">
        <f t="shared" si="28"/>
        <v>5.8297382926497336</v>
      </c>
      <c r="EM38" s="334">
        <f t="shared" si="28"/>
        <v>5.9538191724145264</v>
      </c>
      <c r="EN38" s="334">
        <f t="shared" si="28"/>
        <v>6.1122230578988752</v>
      </c>
      <c r="EO38" s="334">
        <f t="shared" si="28"/>
        <v>6.0873889131362562</v>
      </c>
      <c r="EP38" s="334">
        <f t="shared" si="28"/>
        <v>5.8257313621997477</v>
      </c>
      <c r="EQ38" s="334">
        <f t="shared" si="28"/>
        <v>6.0156526019022207</v>
      </c>
      <c r="ER38" s="334">
        <f t="shared" si="28"/>
        <v>5.840756552191988</v>
      </c>
      <c r="ES38" s="334">
        <f t="shared" si="28"/>
        <v>6.6233026571217088</v>
      </c>
      <c r="ET38" s="334">
        <f t="shared" si="28"/>
        <v>6.5019640509061496</v>
      </c>
      <c r="EU38" s="334">
        <f t="shared" si="28"/>
        <v>5.8923752821141129</v>
      </c>
      <c r="EV38" s="334">
        <f t="shared" si="28"/>
        <v>6.4947944245021167</v>
      </c>
      <c r="EW38" s="334">
        <f t="shared" si="28"/>
        <v>6.9382668582747993</v>
      </c>
      <c r="EX38" s="334">
        <f t="shared" si="28"/>
        <v>7.6130192499043385</v>
      </c>
      <c r="EY38" s="334">
        <f t="shared" si="28"/>
        <v>9.1913231434994671</v>
      </c>
      <c r="EZ38" s="334">
        <f t="shared" si="28"/>
        <v>8.1142661133086769</v>
      </c>
      <c r="FA38" s="334">
        <f t="shared" si="28"/>
        <v>6.3896082031259924</v>
      </c>
      <c r="FB38" s="334">
        <f t="shared" si="28"/>
        <v>7.5576802177362268</v>
      </c>
      <c r="FC38" s="334">
        <f t="shared" si="28"/>
        <v>7.3963790924731168</v>
      </c>
      <c r="FD38" s="334">
        <f t="shared" si="28"/>
        <v>6.9405678812964862</v>
      </c>
      <c r="FE38" s="334">
        <f t="shared" si="28"/>
        <v>7.6339362531133235</v>
      </c>
      <c r="FF38" s="334">
        <f t="shared" si="28"/>
        <v>9.1696573624731741</v>
      </c>
      <c r="FG38" s="334">
        <f t="shared" si="28"/>
        <v>7.7009782427738678</v>
      </c>
      <c r="FH38" s="334">
        <f t="shared" si="28"/>
        <v>6.400630093125228</v>
      </c>
      <c r="FI38" s="334">
        <f t="shared" si="28"/>
        <v>6.3196821477399725</v>
      </c>
      <c r="FJ38" s="334">
        <f t="shared" si="28"/>
        <v>6.6229642768763632</v>
      </c>
      <c r="FK38" s="334">
        <f t="shared" si="28"/>
        <v>6.5127875365322829</v>
      </c>
      <c r="FL38" s="334">
        <f t="shared" si="28"/>
        <v>7.1675428856313355</v>
      </c>
      <c r="FM38" s="334">
        <f t="shared" si="28"/>
        <v>8.1758627187300252</v>
      </c>
      <c r="FN38" s="334">
        <f t="shared" si="28"/>
        <v>8.0051983964949045</v>
      </c>
      <c r="FO38" s="334">
        <f t="shared" si="28"/>
        <v>6.9670601100115572</v>
      </c>
      <c r="FP38" s="334">
        <f t="shared" si="28"/>
        <v>7.0904029720733863</v>
      </c>
      <c r="FQ38" s="334">
        <f t="shared" si="28"/>
        <v>7.6819968415546276</v>
      </c>
      <c r="FR38" s="334">
        <f t="shared" si="28"/>
        <v>9.0870818474835247</v>
      </c>
      <c r="FS38" s="334">
        <f t="shared" si="28"/>
        <v>8.5398036018516219</v>
      </c>
      <c r="FT38" s="334">
        <f t="shared" si="28"/>
        <v>8.7649738439635527</v>
      </c>
      <c r="FU38" s="334">
        <f t="shared" si="28"/>
        <v>9.7766441955838488</v>
      </c>
      <c r="FV38" s="334">
        <f t="shared" si="28"/>
        <v>10.752739668092621</v>
      </c>
      <c r="FW38" s="334">
        <f t="shared" si="28"/>
        <v>11.904369837843337</v>
      </c>
      <c r="FX38" s="334">
        <f t="shared" si="28"/>
        <v>10.27704480763202</v>
      </c>
      <c r="FY38" s="334">
        <f t="shared" si="28"/>
        <v>10.311370201473979</v>
      </c>
      <c r="FZ38" s="334">
        <f t="shared" si="28"/>
        <v>8.9218173212546965</v>
      </c>
      <c r="GA38" s="334">
        <f t="shared" si="28"/>
        <v>7.9158531245685531</v>
      </c>
      <c r="GB38" s="334">
        <f t="shared" si="28"/>
        <v>8.9276984716401486</v>
      </c>
      <c r="GC38" s="334">
        <f t="shared" si="28"/>
        <v>9.7058778107296</v>
      </c>
      <c r="GD38" s="334">
        <f t="shared" si="28"/>
        <v>8.5014452163434573</v>
      </c>
      <c r="GE38" s="334">
        <f t="shared" si="28"/>
        <v>8.3712507528658584</v>
      </c>
      <c r="GF38" s="334">
        <f t="shared" si="28"/>
        <v>9.8205809274001936</v>
      </c>
      <c r="GG38" s="334">
        <f t="shared" si="28"/>
        <v>11.419729866262578</v>
      </c>
      <c r="GH38" s="334">
        <f t="shared" si="28"/>
        <v>13.560780428380141</v>
      </c>
      <c r="GI38" s="334">
        <f t="shared" si="28"/>
        <v>14.948794068464057</v>
      </c>
      <c r="GJ38" s="334">
        <f t="shared" si="28"/>
        <v>15.71330505124271</v>
      </c>
      <c r="GK38" s="334">
        <f t="shared" si="28"/>
        <v>15.404603872928897</v>
      </c>
      <c r="GL38" s="334">
        <f t="shared" si="28"/>
        <v>14.540749502273375</v>
      </c>
      <c r="GM38" s="334">
        <f t="shared" si="28"/>
        <v>15.45968418522973</v>
      </c>
      <c r="GN38" s="334">
        <f t="shared" si="28"/>
        <v>14.371602907967807</v>
      </c>
      <c r="GO38" s="334">
        <f t="shared" si="28"/>
        <v>9.8667440324617495</v>
      </c>
      <c r="GP38" s="334">
        <f t="shared" si="28"/>
        <v>8.9962678021486528</v>
      </c>
      <c r="GQ38" s="334">
        <f t="shared" si="28"/>
        <v>10.214915253129732</v>
      </c>
      <c r="GR38" s="334">
        <f t="shared" si="28"/>
        <v>11.637194212965371</v>
      </c>
      <c r="GS38" s="334">
        <f t="shared" si="28"/>
        <v>12.439313001867234</v>
      </c>
      <c r="GT38" s="334">
        <f t="shared" si="28"/>
        <v>11.210289960314718</v>
      </c>
      <c r="GU38" s="334">
        <f t="shared" ref="GU38:JF38" si="29">SUMIFS(GU$4:GU$27,$I$4:$I$27,"&gt;="&amp;$I$4,$I$4:$I$27,"&lt;="&amp;$I$9)+SUMIFS(GU$4:GU$27,$I$4:$I$27,"&gt;="&amp;$I$25,$I$4:$I$27,"&lt;="&amp;$I$27)</f>
        <v>10.608593243904455</v>
      </c>
      <c r="GV38" s="334">
        <f t="shared" si="29"/>
        <v>11.966501760059158</v>
      </c>
      <c r="GW38" s="334">
        <f t="shared" si="29"/>
        <v>12.773942446554575</v>
      </c>
      <c r="GX38" s="334">
        <f t="shared" si="29"/>
        <v>13.171129394336305</v>
      </c>
      <c r="GY38" s="334">
        <f t="shared" si="29"/>
        <v>13.297299772088353</v>
      </c>
      <c r="GZ38" s="334">
        <f t="shared" si="29"/>
        <v>11.477932146120722</v>
      </c>
      <c r="HA38" s="334">
        <f t="shared" si="29"/>
        <v>10.461278591216466</v>
      </c>
      <c r="HB38" s="334">
        <f t="shared" si="29"/>
        <v>10.318579294984094</v>
      </c>
      <c r="HC38" s="334">
        <f t="shared" si="29"/>
        <v>9.7368566561765988</v>
      </c>
      <c r="HD38" s="334">
        <f t="shared" si="29"/>
        <v>11.597547143712998</v>
      </c>
      <c r="HE38" s="334">
        <f t="shared" si="29"/>
        <v>13.577941287722808</v>
      </c>
      <c r="HF38" s="334">
        <f t="shared" si="29"/>
        <v>14.080781069865861</v>
      </c>
      <c r="HG38" s="334">
        <f t="shared" si="29"/>
        <v>13.218622248065785</v>
      </c>
      <c r="HH38" s="334">
        <f t="shared" si="29"/>
        <v>12.357103058741</v>
      </c>
      <c r="HI38" s="334">
        <f t="shared" si="29"/>
        <v>12.879453017813473</v>
      </c>
      <c r="HJ38" s="334">
        <f t="shared" si="29"/>
        <v>13.246208476334907</v>
      </c>
      <c r="HK38" s="334">
        <f t="shared" si="29"/>
        <v>12.949744417932191</v>
      </c>
      <c r="HL38" s="334">
        <f t="shared" si="29"/>
        <v>10.949408698164953</v>
      </c>
      <c r="HM38" s="334">
        <f t="shared" si="29"/>
        <v>10.540667911037</v>
      </c>
      <c r="HN38" s="334">
        <f t="shared" si="29"/>
        <v>13.650020490300353</v>
      </c>
      <c r="HO38" s="334">
        <f t="shared" si="29"/>
        <v>15.424115467435257</v>
      </c>
      <c r="HP38" s="334">
        <f t="shared" si="29"/>
        <v>15.374822726659175</v>
      </c>
      <c r="HQ38" s="334">
        <f t="shared" si="29"/>
        <v>14.730075852557967</v>
      </c>
      <c r="HR38" s="334">
        <f t="shared" si="29"/>
        <v>14.381952548078381</v>
      </c>
      <c r="HS38" s="334">
        <f t="shared" si="29"/>
        <v>15.435687590982567</v>
      </c>
      <c r="HT38" s="334">
        <f t="shared" si="29"/>
        <v>15.059934155372371</v>
      </c>
      <c r="HU38" s="334">
        <f t="shared" si="29"/>
        <v>14.768856467865227</v>
      </c>
      <c r="HV38" s="334">
        <f t="shared" si="29"/>
        <v>15.524508533921857</v>
      </c>
      <c r="HW38" s="334">
        <f t="shared" si="29"/>
        <v>14.019370325143219</v>
      </c>
      <c r="HX38" s="334">
        <f t="shared" si="29"/>
        <v>13.364666252120401</v>
      </c>
      <c r="HY38" s="334">
        <f t="shared" si="29"/>
        <v>12.085916064777273</v>
      </c>
      <c r="HZ38" s="334">
        <f t="shared" si="29"/>
        <v>12.257153493961816</v>
      </c>
      <c r="IA38" s="334">
        <f t="shared" si="29"/>
        <v>11.187632869941341</v>
      </c>
      <c r="IB38" s="334">
        <f t="shared" si="29"/>
        <v>12.733448001282785</v>
      </c>
      <c r="IC38" s="334">
        <f t="shared" si="29"/>
        <v>14.529342400686669</v>
      </c>
      <c r="ID38" s="334">
        <f t="shared" si="29"/>
        <v>14.810069197846556</v>
      </c>
      <c r="IE38" s="334">
        <f t="shared" si="29"/>
        <v>13.821156993411975</v>
      </c>
      <c r="IF38" s="334">
        <f t="shared" si="29"/>
        <v>11.091970015331869</v>
      </c>
      <c r="IG38" s="334">
        <f t="shared" si="29"/>
        <v>9.3451791448185695</v>
      </c>
      <c r="IH38" s="334">
        <f t="shared" si="29"/>
        <v>9.5042927238175423</v>
      </c>
      <c r="II38" s="334">
        <f t="shared" si="29"/>
        <v>11.50234347835686</v>
      </c>
      <c r="IJ38" s="334">
        <f t="shared" si="29"/>
        <v>10.317521178028521</v>
      </c>
      <c r="IK38" s="334">
        <f t="shared" si="29"/>
        <v>8.9961712938964951</v>
      </c>
      <c r="IL38" s="334">
        <f t="shared" si="29"/>
        <v>9.8843641998986733</v>
      </c>
      <c r="IM38" s="334">
        <f t="shared" si="29"/>
        <v>10.516255845761318</v>
      </c>
      <c r="IN38" s="334">
        <f t="shared" si="29"/>
        <v>13.150122324699588</v>
      </c>
      <c r="IO38" s="334">
        <f t="shared" si="29"/>
        <v>15.225516989162646</v>
      </c>
      <c r="IP38" s="334">
        <f t="shared" si="29"/>
        <v>16.676016366008437</v>
      </c>
      <c r="IQ38" s="334">
        <f t="shared" si="29"/>
        <v>15.495081565052978</v>
      </c>
      <c r="IR38" s="334">
        <f t="shared" si="29"/>
        <v>12.50241562350244</v>
      </c>
      <c r="IS38" s="334">
        <f t="shared" si="29"/>
        <v>10.134183124845819</v>
      </c>
      <c r="IT38" s="334">
        <f t="shared" si="29"/>
        <v>10.584477609529923</v>
      </c>
      <c r="IU38" s="334">
        <f t="shared" si="29"/>
        <v>13.886026058011858</v>
      </c>
      <c r="IV38" s="334">
        <f t="shared" si="29"/>
        <v>14.951056084277909</v>
      </c>
      <c r="IW38" s="334">
        <f t="shared" si="29"/>
        <v>14.270215406730072</v>
      </c>
      <c r="IX38" s="334">
        <f t="shared" si="29"/>
        <v>14.090497666364593</v>
      </c>
      <c r="IY38" s="334">
        <f t="shared" si="29"/>
        <v>11.497938178988484</v>
      </c>
      <c r="IZ38" s="334">
        <f t="shared" si="29"/>
        <v>9.4763890134816293</v>
      </c>
      <c r="JA38" s="334">
        <f t="shared" si="29"/>
        <v>7.3862480365533703</v>
      </c>
      <c r="JB38" s="334">
        <f t="shared" si="29"/>
        <v>7.1119406578592361</v>
      </c>
      <c r="JC38" s="334">
        <f t="shared" si="29"/>
        <v>8.3019277000376235</v>
      </c>
      <c r="JD38" s="334">
        <f t="shared" si="29"/>
        <v>9.6645150692102071</v>
      </c>
      <c r="JE38" s="334">
        <f t="shared" si="29"/>
        <v>9.4370151544431948</v>
      </c>
      <c r="JF38" s="334">
        <f t="shared" si="29"/>
        <v>8.7528153815050977</v>
      </c>
      <c r="JG38" s="334">
        <f t="shared" ref="JG38:LR38" si="30">SUMIFS(JG$4:JG$27,$I$4:$I$27,"&gt;="&amp;$I$4,$I$4:$I$27,"&lt;="&amp;$I$9)+SUMIFS(JG$4:JG$27,$I$4:$I$27,"&gt;="&amp;$I$25,$I$4:$I$27,"&lt;="&amp;$I$27)</f>
        <v>8.4737630319103339</v>
      </c>
      <c r="JH38" s="334">
        <f t="shared" si="30"/>
        <v>9.2313676015193558</v>
      </c>
      <c r="JI38" s="334">
        <f t="shared" si="30"/>
        <v>9.4507573582735329</v>
      </c>
      <c r="JJ38" s="334">
        <f t="shared" si="30"/>
        <v>10.090474217759178</v>
      </c>
      <c r="JK38" s="334">
        <f t="shared" si="30"/>
        <v>8.8464955293052476</v>
      </c>
      <c r="JL38" s="334">
        <f t="shared" si="30"/>
        <v>7.9783346649162699</v>
      </c>
      <c r="JM38" s="334">
        <f t="shared" si="30"/>
        <v>7.805148276116654</v>
      </c>
      <c r="JN38" s="334">
        <f t="shared" si="30"/>
        <v>8.3695579192804281</v>
      </c>
      <c r="JO38" s="334">
        <f t="shared" si="30"/>
        <v>6.8957823455160181</v>
      </c>
      <c r="JP38" s="334">
        <f t="shared" si="30"/>
        <v>6.4076309208819762</v>
      </c>
      <c r="JQ38" s="334">
        <f t="shared" si="30"/>
        <v>7.1094174368468028</v>
      </c>
      <c r="JR38" s="334">
        <f t="shared" si="30"/>
        <v>8.6646109424674833</v>
      </c>
      <c r="JS38" s="334">
        <f t="shared" si="30"/>
        <v>7.9677797780623232</v>
      </c>
      <c r="JT38" s="334">
        <f t="shared" si="30"/>
        <v>6.5856758418928223</v>
      </c>
      <c r="JU38" s="334">
        <f t="shared" si="30"/>
        <v>6.2365358585842579</v>
      </c>
      <c r="JV38" s="334">
        <f t="shared" si="30"/>
        <v>6.2580179207841855</v>
      </c>
      <c r="JW38" s="334">
        <f t="shared" si="30"/>
        <v>6.8277643430401671</v>
      </c>
      <c r="JX38" s="334">
        <f t="shared" si="30"/>
        <v>7.6367898345597505</v>
      </c>
      <c r="JY38" s="334">
        <f t="shared" si="30"/>
        <v>7.6576835970903527</v>
      </c>
      <c r="JZ38" s="334">
        <f t="shared" si="30"/>
        <v>7.3260526556010896</v>
      </c>
      <c r="KA38" s="334">
        <f t="shared" si="30"/>
        <v>7.3345290609442841</v>
      </c>
      <c r="KB38" s="334">
        <f t="shared" si="30"/>
        <v>6.7062807119797938</v>
      </c>
      <c r="KC38" s="334">
        <f t="shared" si="30"/>
        <v>7.5403870280853464</v>
      </c>
      <c r="KD38" s="334">
        <f t="shared" si="30"/>
        <v>7.0917617964531079</v>
      </c>
      <c r="KE38" s="334">
        <f t="shared" si="30"/>
        <v>7.1017844523889506</v>
      </c>
      <c r="KF38" s="334">
        <f t="shared" si="30"/>
        <v>8.0213421694524101</v>
      </c>
      <c r="KG38" s="334">
        <f t="shared" si="30"/>
        <v>8.2839440736097316</v>
      </c>
      <c r="KH38" s="334">
        <f t="shared" si="30"/>
        <v>7.1436538483919207</v>
      </c>
      <c r="KI38" s="334">
        <f t="shared" si="30"/>
        <v>5.9049610820584526</v>
      </c>
      <c r="KJ38" s="334">
        <f t="shared" si="30"/>
        <v>5.8183204758633682</v>
      </c>
      <c r="KK38" s="334">
        <f t="shared" si="30"/>
        <v>5.7905449430412794</v>
      </c>
      <c r="KL38" s="334">
        <f t="shared" si="30"/>
        <v>5.9000854381833427</v>
      </c>
      <c r="KM38" s="334">
        <f t="shared" si="30"/>
        <v>5.8017051485069357</v>
      </c>
      <c r="KN38" s="334">
        <f t="shared" si="30"/>
        <v>5.7751742271450297</v>
      </c>
      <c r="KO38" s="334">
        <f t="shared" si="30"/>
        <v>5.8551237212116956</v>
      </c>
      <c r="KP38" s="334">
        <f t="shared" si="30"/>
        <v>5.5700404064232618</v>
      </c>
      <c r="KQ38" s="334">
        <f t="shared" si="30"/>
        <v>5.8621511184932285</v>
      </c>
      <c r="KR38" s="334">
        <f t="shared" si="30"/>
        <v>5.8930643663116973</v>
      </c>
      <c r="KS38" s="334">
        <f t="shared" si="30"/>
        <v>5.7169112758018432</v>
      </c>
      <c r="KT38" s="334">
        <f t="shared" si="30"/>
        <v>5.8260103719974996</v>
      </c>
      <c r="KU38" s="334">
        <f t="shared" si="30"/>
        <v>5.8152682820345856</v>
      </c>
      <c r="KV38" s="334">
        <f t="shared" si="30"/>
        <v>5.7962746855049767</v>
      </c>
      <c r="KW38" s="334">
        <f t="shared" si="30"/>
        <v>5.7006136275623334</v>
      </c>
      <c r="KX38" s="334">
        <f t="shared" si="30"/>
        <v>5.7024804384767886</v>
      </c>
      <c r="KY38" s="334">
        <f t="shared" si="30"/>
        <v>5.4098459230051787</v>
      </c>
      <c r="KZ38" s="334">
        <f t="shared" si="30"/>
        <v>5.7255624289130225</v>
      </c>
      <c r="LA38" s="334">
        <f t="shared" si="30"/>
        <v>5.4169705963991346</v>
      </c>
      <c r="LB38" s="334">
        <f t="shared" si="30"/>
        <v>5.6473786993691899</v>
      </c>
      <c r="LC38" s="334">
        <f t="shared" si="30"/>
        <v>5.9762674908658111</v>
      </c>
      <c r="LD38" s="334">
        <f t="shared" si="30"/>
        <v>6.1222133020909935</v>
      </c>
      <c r="LE38" s="334">
        <f t="shared" si="30"/>
        <v>6.1778653057759936</v>
      </c>
      <c r="LF38" s="334">
        <f t="shared" si="30"/>
        <v>6.0217630801554911</v>
      </c>
      <c r="LG38" s="334">
        <f t="shared" si="30"/>
        <v>5.9772537962698404</v>
      </c>
      <c r="LH38" s="334">
        <f t="shared" si="30"/>
        <v>5.7672203821809456</v>
      </c>
      <c r="LI38" s="334">
        <f t="shared" si="30"/>
        <v>5.9143478694962095</v>
      </c>
      <c r="LJ38" s="334">
        <f t="shared" si="30"/>
        <v>6.3902998277869374</v>
      </c>
      <c r="LK38" s="334">
        <f t="shared" si="30"/>
        <v>6.1565752237477618</v>
      </c>
      <c r="LL38" s="334">
        <f t="shared" si="30"/>
        <v>6.9584235925174323</v>
      </c>
      <c r="LM38" s="334">
        <f t="shared" si="30"/>
        <v>6.5585312076257711</v>
      </c>
      <c r="LN38" s="334">
        <f t="shared" si="30"/>
        <v>6.170040248544078</v>
      </c>
      <c r="LO38" s="334">
        <f t="shared" si="30"/>
        <v>6.7183926730190962</v>
      </c>
      <c r="LP38" s="334">
        <f t="shared" si="30"/>
        <v>7.2275344964974657</v>
      </c>
      <c r="LQ38" s="334">
        <f t="shared" si="30"/>
        <v>7.0718888756290799</v>
      </c>
      <c r="LR38" s="334">
        <f t="shared" si="30"/>
        <v>6.7858775973687369</v>
      </c>
      <c r="LS38" s="334">
        <f t="shared" ref="LS38:NJ38" si="31">SUMIFS(LS$4:LS$27,$I$4:$I$27,"&gt;="&amp;$I$4,$I$4:$I$27,"&lt;="&amp;$I$9)+SUMIFS(LS$4:LS$27,$I$4:$I$27,"&gt;="&amp;$I$25,$I$4:$I$27,"&lt;="&amp;$I$27)</f>
        <v>6.4870964570413587</v>
      </c>
      <c r="LT38" s="334">
        <f t="shared" si="31"/>
        <v>6.1313769620924612</v>
      </c>
      <c r="LU38" s="334">
        <f t="shared" si="31"/>
        <v>6.2974365232226104</v>
      </c>
      <c r="LV38" s="334">
        <f t="shared" si="31"/>
        <v>7.2459269488532723</v>
      </c>
      <c r="LW38" s="334">
        <f t="shared" si="31"/>
        <v>7.8738682204740877</v>
      </c>
      <c r="LX38" s="334">
        <f t="shared" si="31"/>
        <v>8.3174785765650583</v>
      </c>
      <c r="LY38" s="334">
        <f t="shared" si="31"/>
        <v>7.5196451624749203</v>
      </c>
      <c r="LZ38" s="334">
        <f t="shared" si="31"/>
        <v>6.5226786632600451</v>
      </c>
      <c r="MA38" s="334">
        <f t="shared" si="31"/>
        <v>6.3437647813408091</v>
      </c>
      <c r="MB38" s="334">
        <f t="shared" si="31"/>
        <v>6.5454800750900954</v>
      </c>
      <c r="MC38" s="334">
        <f t="shared" si="31"/>
        <v>6.643737258696083</v>
      </c>
      <c r="MD38" s="334">
        <f t="shared" si="31"/>
        <v>6.8868258212655116</v>
      </c>
      <c r="ME38" s="334">
        <f t="shared" si="31"/>
        <v>7.1140509974513275</v>
      </c>
      <c r="MF38" s="334">
        <f t="shared" si="31"/>
        <v>6.5920720361004115</v>
      </c>
      <c r="MG38" s="334">
        <f t="shared" si="31"/>
        <v>6.1576101379575201</v>
      </c>
      <c r="MH38" s="334">
        <f t="shared" si="31"/>
        <v>5.8811764071114183</v>
      </c>
      <c r="MI38" s="334">
        <f t="shared" si="31"/>
        <v>6.5264083123071472</v>
      </c>
      <c r="MJ38" s="334">
        <f t="shared" si="31"/>
        <v>6.9379147001235548</v>
      </c>
      <c r="MK38" s="334">
        <f t="shared" si="31"/>
        <v>7.0834995385333048</v>
      </c>
      <c r="ML38" s="334">
        <f t="shared" si="31"/>
        <v>6.9757746694881426</v>
      </c>
      <c r="MM38" s="334">
        <f t="shared" si="31"/>
        <v>7.4747855036659008</v>
      </c>
      <c r="MN38" s="334">
        <f t="shared" si="31"/>
        <v>7.3258429586259659</v>
      </c>
      <c r="MO38" s="334">
        <f t="shared" si="31"/>
        <v>7.1423072141746893</v>
      </c>
      <c r="MP38" s="334">
        <f t="shared" si="31"/>
        <v>7.1460315681492865</v>
      </c>
      <c r="MQ38" s="334">
        <f t="shared" si="31"/>
        <v>7.0743458642191808</v>
      </c>
      <c r="MR38" s="334">
        <f t="shared" si="31"/>
        <v>7.1376414659580245</v>
      </c>
      <c r="MS38" s="334">
        <f t="shared" si="31"/>
        <v>6.6750425866204779</v>
      </c>
      <c r="MT38" s="334">
        <f t="shared" si="31"/>
        <v>6.6651682167198878</v>
      </c>
      <c r="MU38" s="334">
        <f t="shared" si="31"/>
        <v>6.6887481879526369</v>
      </c>
      <c r="MV38" s="334">
        <f t="shared" si="31"/>
        <v>6.7917718083420766</v>
      </c>
      <c r="MW38" s="334">
        <f t="shared" si="31"/>
        <v>7.3540541438501146</v>
      </c>
      <c r="MX38" s="334">
        <f t="shared" si="31"/>
        <v>7.5339959812174229</v>
      </c>
      <c r="MY38" s="334">
        <f t="shared" si="31"/>
        <v>7.2456842245261663</v>
      </c>
      <c r="MZ38" s="334">
        <f t="shared" si="31"/>
        <v>6.5442239800873443</v>
      </c>
      <c r="NA38" s="334">
        <f t="shared" si="31"/>
        <v>7.0221684891052742</v>
      </c>
      <c r="NB38" s="334">
        <f t="shared" si="31"/>
        <v>7.7976095361209294</v>
      </c>
      <c r="NC38" s="334">
        <f t="shared" si="31"/>
        <v>7.3513545188981917</v>
      </c>
      <c r="ND38" s="334">
        <f t="shared" si="31"/>
        <v>7.6597352250849635</v>
      </c>
      <c r="NE38" s="334">
        <f t="shared" si="31"/>
        <v>7.5544047690257212</v>
      </c>
      <c r="NF38" s="334">
        <f t="shared" si="31"/>
        <v>7.1783307217890524</v>
      </c>
      <c r="NG38" s="334">
        <f t="shared" si="31"/>
        <v>6.6055094251045547</v>
      </c>
      <c r="NH38" s="334">
        <f t="shared" si="31"/>
        <v>6.4256326015781351</v>
      </c>
      <c r="NI38" s="334">
        <f t="shared" si="31"/>
        <v>7.1324221100964014</v>
      </c>
      <c r="NJ38" s="334">
        <f t="shared" si="31"/>
        <v>7.0793316262976216</v>
      </c>
    </row>
    <row r="39" spans="7:374" ht="15.75" hidden="1" thickBot="1" x14ac:dyDescent="0.3">
      <c r="H39" s="34" t="s">
        <v>249</v>
      </c>
      <c r="I39" s="200" t="s">
        <v>247</v>
      </c>
      <c r="J39" s="334">
        <f>SUM(J4:J27)-J38-J40</f>
        <v>13.421205564948803</v>
      </c>
      <c r="K39" s="334">
        <f t="shared" ref="K39:BV39" si="32">SUM(K4:K27)-K38-K40</f>
        <v>11.89162397791109</v>
      </c>
      <c r="L39" s="334">
        <f t="shared" si="32"/>
        <v>11.524852569942201</v>
      </c>
      <c r="M39" s="334">
        <f t="shared" si="32"/>
        <v>13.281931783902335</v>
      </c>
      <c r="N39" s="334">
        <f t="shared" si="32"/>
        <v>12.506678537953928</v>
      </c>
      <c r="O39" s="334">
        <f t="shared" si="32"/>
        <v>19.30171037265097</v>
      </c>
      <c r="P39" s="334">
        <f t="shared" si="32"/>
        <v>19.217585075224473</v>
      </c>
      <c r="Q39" s="334">
        <f t="shared" si="32"/>
        <v>10.730323668787022</v>
      </c>
      <c r="R39" s="334">
        <f t="shared" si="32"/>
        <v>9.4782504761220743</v>
      </c>
      <c r="S39" s="334">
        <f t="shared" si="32"/>
        <v>9.5453590465200087</v>
      </c>
      <c r="T39" s="334">
        <f t="shared" si="32"/>
        <v>8.6787277748432565</v>
      </c>
      <c r="U39" s="334">
        <f t="shared" si="32"/>
        <v>9.0836470670504514</v>
      </c>
      <c r="V39" s="334">
        <f t="shared" si="32"/>
        <v>14.020232660929862</v>
      </c>
      <c r="W39" s="334">
        <f t="shared" si="32"/>
        <v>16.486608425322039</v>
      </c>
      <c r="X39" s="334">
        <f t="shared" si="32"/>
        <v>11.864779282488389</v>
      </c>
      <c r="Y39" s="334">
        <f t="shared" si="32"/>
        <v>9.7285083919592488</v>
      </c>
      <c r="Z39" s="334">
        <f t="shared" si="32"/>
        <v>9.6205459421804687</v>
      </c>
      <c r="AA39" s="334">
        <f t="shared" si="32"/>
        <v>10.215169921224273</v>
      </c>
      <c r="AB39" s="334">
        <f t="shared" si="32"/>
        <v>9.7377406679224183</v>
      </c>
      <c r="AC39" s="334">
        <f t="shared" si="32"/>
        <v>13.599117565380132</v>
      </c>
      <c r="AD39" s="334">
        <f t="shared" si="32"/>
        <v>13.980042495555161</v>
      </c>
      <c r="AE39" s="334">
        <f t="shared" si="32"/>
        <v>8.8417468139725131</v>
      </c>
      <c r="AF39" s="334">
        <f t="shared" si="32"/>
        <v>8.5342708561600702</v>
      </c>
      <c r="AG39" s="334">
        <f t="shared" si="32"/>
        <v>8.3191119773235815</v>
      </c>
      <c r="AH39" s="334">
        <f t="shared" si="32"/>
        <v>9.3261859596293846</v>
      </c>
      <c r="AI39" s="334">
        <f t="shared" si="32"/>
        <v>9.5072132364966393</v>
      </c>
      <c r="AJ39" s="334">
        <f t="shared" si="32"/>
        <v>13.488964200075898</v>
      </c>
      <c r="AK39" s="334">
        <f t="shared" si="32"/>
        <v>13.879845817535934</v>
      </c>
      <c r="AL39" s="334">
        <f t="shared" si="32"/>
        <v>8.7401394919387876</v>
      </c>
      <c r="AM39" s="334">
        <f t="shared" si="32"/>
        <v>9.3128323974485969</v>
      </c>
      <c r="AN39" s="334">
        <f t="shared" si="32"/>
        <v>9.2599940320865102</v>
      </c>
      <c r="AO39" s="334">
        <f t="shared" si="32"/>
        <v>9.1095697642019058</v>
      </c>
      <c r="AP39" s="334">
        <f t="shared" si="32"/>
        <v>9.6853799996290633</v>
      </c>
      <c r="AQ39" s="334">
        <f t="shared" si="32"/>
        <v>15.464755184818696</v>
      </c>
      <c r="AR39" s="334">
        <f t="shared" si="32"/>
        <v>14.731297693820128</v>
      </c>
      <c r="AS39" s="334">
        <f t="shared" si="32"/>
        <v>8.6827462461602725</v>
      </c>
      <c r="AT39" s="334">
        <f t="shared" si="32"/>
        <v>9.0854691073632381</v>
      </c>
      <c r="AU39" s="334">
        <f t="shared" si="32"/>
        <v>9.4566888998264993</v>
      </c>
      <c r="AV39" s="334">
        <f t="shared" si="32"/>
        <v>8.9565972001129559</v>
      </c>
      <c r="AW39" s="334">
        <f t="shared" si="32"/>
        <v>9.224091351944093</v>
      </c>
      <c r="AX39" s="334">
        <f t="shared" si="32"/>
        <v>13.131632076410272</v>
      </c>
      <c r="AY39" s="334">
        <f t="shared" si="32"/>
        <v>13.894656945359886</v>
      </c>
      <c r="AZ39" s="334">
        <f t="shared" si="32"/>
        <v>8.5525499071038258</v>
      </c>
      <c r="BA39" s="334">
        <f t="shared" si="32"/>
        <v>8.9272962371536977</v>
      </c>
      <c r="BB39" s="334">
        <f t="shared" si="32"/>
        <v>8.0654268942221403</v>
      </c>
      <c r="BC39" s="334">
        <f t="shared" si="32"/>
        <v>8.2791365080523285</v>
      </c>
      <c r="BD39" s="334">
        <f t="shared" si="32"/>
        <v>7.8689836788250327</v>
      </c>
      <c r="BE39" s="334">
        <f t="shared" si="32"/>
        <v>12.846548480019111</v>
      </c>
      <c r="BF39" s="334">
        <f t="shared" si="32"/>
        <v>12.454135143742221</v>
      </c>
      <c r="BG39" s="334">
        <f t="shared" si="32"/>
        <v>8.737998864897639</v>
      </c>
      <c r="BH39" s="334">
        <f t="shared" si="32"/>
        <v>7.6417128057890276</v>
      </c>
      <c r="BI39" s="334">
        <f t="shared" si="32"/>
        <v>7.3080969862940632</v>
      </c>
      <c r="BJ39" s="334">
        <f t="shared" si="32"/>
        <v>8.422891335058722</v>
      </c>
      <c r="BK39" s="334">
        <f t="shared" si="32"/>
        <v>8.6547408308800335</v>
      </c>
      <c r="BL39" s="334">
        <f t="shared" si="32"/>
        <v>12.246457513076781</v>
      </c>
      <c r="BM39" s="334">
        <f t="shared" si="32"/>
        <v>13.727726450136604</v>
      </c>
      <c r="BN39" s="334">
        <f t="shared" si="32"/>
        <v>8.1569648353041249</v>
      </c>
      <c r="BO39" s="334">
        <f t="shared" si="32"/>
        <v>7.8683023382123842</v>
      </c>
      <c r="BP39" s="334">
        <f t="shared" si="32"/>
        <v>7.6955547870013721</v>
      </c>
      <c r="BQ39" s="334">
        <f t="shared" si="32"/>
        <v>7.5547766227901914</v>
      </c>
      <c r="BR39" s="334">
        <f t="shared" si="32"/>
        <v>9.1023908110762477</v>
      </c>
      <c r="BS39" s="334">
        <f t="shared" si="32"/>
        <v>12.925913823972433</v>
      </c>
      <c r="BT39" s="334">
        <f t="shared" si="32"/>
        <v>13.585005062730563</v>
      </c>
      <c r="BU39" s="334">
        <f t="shared" si="32"/>
        <v>8.8217264896366903</v>
      </c>
      <c r="BV39" s="334">
        <f t="shared" si="32"/>
        <v>8.0788798895877463</v>
      </c>
      <c r="BW39" s="334">
        <f t="shared" ref="BW39:EH39" si="33">SUM(BW4:BW27)-BW38-BW40</f>
        <v>9.9657147938054109</v>
      </c>
      <c r="BX39" s="334">
        <f t="shared" si="33"/>
        <v>8.6265617769360432</v>
      </c>
      <c r="BY39" s="334">
        <f t="shared" si="33"/>
        <v>8.7063990253211987</v>
      </c>
      <c r="BZ39" s="334">
        <f t="shared" si="33"/>
        <v>12.898023921172456</v>
      </c>
      <c r="CA39" s="334">
        <f t="shared" si="33"/>
        <v>13.122115864424554</v>
      </c>
      <c r="CB39" s="334">
        <f t="shared" si="33"/>
        <v>8.2914933014919914</v>
      </c>
      <c r="CC39" s="334">
        <f t="shared" si="33"/>
        <v>10.168217155534865</v>
      </c>
      <c r="CD39" s="334">
        <f t="shared" si="33"/>
        <v>8.4539999623017312</v>
      </c>
      <c r="CE39" s="334">
        <f t="shared" si="33"/>
        <v>8.3376336986437209</v>
      </c>
      <c r="CF39" s="334">
        <f t="shared" si="33"/>
        <v>8.476948538421647</v>
      </c>
      <c r="CG39" s="334">
        <f t="shared" si="33"/>
        <v>12.637795288533919</v>
      </c>
      <c r="CH39" s="334">
        <f t="shared" si="33"/>
        <v>13.564124412362769</v>
      </c>
      <c r="CI39" s="334">
        <f t="shared" si="33"/>
        <v>8.3586248926539461</v>
      </c>
      <c r="CJ39" s="334">
        <f t="shared" si="33"/>
        <v>8.793379694197613</v>
      </c>
      <c r="CK39" s="334">
        <f t="shared" si="33"/>
        <v>10.234698974224395</v>
      </c>
      <c r="CL39" s="334">
        <f t="shared" si="33"/>
        <v>9.0787259366104749</v>
      </c>
      <c r="CM39" s="334">
        <f t="shared" si="33"/>
        <v>8.2242633403313867</v>
      </c>
      <c r="CN39" s="334">
        <f t="shared" si="33"/>
        <v>12.322107339173646</v>
      </c>
      <c r="CO39" s="334">
        <f t="shared" si="33"/>
        <v>13.406981557352614</v>
      </c>
      <c r="CP39" s="334">
        <f t="shared" si="33"/>
        <v>8.1297843794172824</v>
      </c>
      <c r="CQ39" s="334">
        <f t="shared" si="33"/>
        <v>8.3947237851493952</v>
      </c>
      <c r="CR39" s="334">
        <f t="shared" si="33"/>
        <v>8.0625690723762666</v>
      </c>
      <c r="CS39" s="334">
        <f t="shared" si="33"/>
        <v>8.0118519712778848</v>
      </c>
      <c r="CT39" s="334">
        <f t="shared" si="33"/>
        <v>8.3885645101428796</v>
      </c>
      <c r="CU39" s="334">
        <f t="shared" si="33"/>
        <v>12.329056684651954</v>
      </c>
      <c r="CV39" s="334">
        <f t="shared" si="33"/>
        <v>12.145143471736459</v>
      </c>
      <c r="CW39" s="334">
        <f t="shared" si="33"/>
        <v>8.7456683041489125</v>
      </c>
      <c r="CX39" s="334">
        <f t="shared" si="33"/>
        <v>8.471429301734517</v>
      </c>
      <c r="CY39" s="334">
        <f t="shared" si="33"/>
        <v>7.8432863137592843</v>
      </c>
      <c r="CZ39" s="334">
        <f t="shared" si="33"/>
        <v>8.5162475136108462</v>
      </c>
      <c r="DA39" s="334">
        <f t="shared" si="33"/>
        <v>8.5780853145524283</v>
      </c>
      <c r="DB39" s="334">
        <f t="shared" si="33"/>
        <v>11.787849382051618</v>
      </c>
      <c r="DC39" s="334">
        <f t="shared" si="33"/>
        <v>12.908122224676442</v>
      </c>
      <c r="DD39" s="334">
        <f t="shared" si="33"/>
        <v>8.2879037337208974</v>
      </c>
      <c r="DE39" s="334">
        <f t="shared" si="33"/>
        <v>8.2019857270141419</v>
      </c>
      <c r="DF39" s="334">
        <f t="shared" si="33"/>
        <v>7.6513366320829643</v>
      </c>
      <c r="DG39" s="334">
        <f t="shared" si="33"/>
        <v>7.481778717294234</v>
      </c>
      <c r="DH39" s="334">
        <f t="shared" si="33"/>
        <v>7.5010767264767209</v>
      </c>
      <c r="DI39" s="334">
        <f t="shared" si="33"/>
        <v>11.19747081610538</v>
      </c>
      <c r="DJ39" s="334">
        <f t="shared" si="33"/>
        <v>14.137620097197452</v>
      </c>
      <c r="DK39" s="334">
        <f t="shared" si="33"/>
        <v>8.2669174870000255</v>
      </c>
      <c r="DL39" s="334">
        <f t="shared" si="33"/>
        <v>7.8234457140966605</v>
      </c>
      <c r="DM39" s="334">
        <f t="shared" si="33"/>
        <v>8.0090088750495152</v>
      </c>
      <c r="DN39" s="334">
        <f t="shared" si="33"/>
        <v>8.5725138465594366</v>
      </c>
      <c r="DO39" s="334">
        <f t="shared" si="33"/>
        <v>8.1822979290385085</v>
      </c>
      <c r="DP39" s="334">
        <f t="shared" si="33"/>
        <v>11.900611698396331</v>
      </c>
      <c r="DQ39" s="334">
        <f t="shared" si="33"/>
        <v>11.704432372878498</v>
      </c>
      <c r="DR39" s="334">
        <f t="shared" si="33"/>
        <v>7.5644901969981735</v>
      </c>
      <c r="DS39" s="334">
        <f t="shared" si="33"/>
        <v>7.2142961635624285</v>
      </c>
      <c r="DT39" s="334">
        <f t="shared" si="33"/>
        <v>7.615055734067572</v>
      </c>
      <c r="DU39" s="334">
        <f t="shared" si="33"/>
        <v>7.1634136379723312</v>
      </c>
      <c r="DV39" s="334">
        <f t="shared" si="33"/>
        <v>7.7181966284964698</v>
      </c>
      <c r="DW39" s="334">
        <f t="shared" si="33"/>
        <v>11.424643973044297</v>
      </c>
      <c r="DX39" s="334">
        <f t="shared" si="33"/>
        <v>11.769319445004612</v>
      </c>
      <c r="DY39" s="334">
        <f t="shared" si="33"/>
        <v>7.5790941676192212</v>
      </c>
      <c r="DZ39" s="334">
        <f t="shared" si="33"/>
        <v>7.6125987155422443</v>
      </c>
      <c r="EA39" s="334">
        <f t="shared" si="33"/>
        <v>8.2178800824505416</v>
      </c>
      <c r="EB39" s="334">
        <f t="shared" si="33"/>
        <v>9.4814212997632108</v>
      </c>
      <c r="EC39" s="334">
        <f t="shared" si="33"/>
        <v>9.2692983537269349</v>
      </c>
      <c r="ED39" s="334">
        <f t="shared" si="33"/>
        <v>12.390494627697198</v>
      </c>
      <c r="EE39" s="334">
        <f t="shared" si="33"/>
        <v>11.98460305274763</v>
      </c>
      <c r="EF39" s="334">
        <f t="shared" si="33"/>
        <v>7.73749211084289</v>
      </c>
      <c r="EG39" s="334">
        <f t="shared" si="33"/>
        <v>8.0110972506719413</v>
      </c>
      <c r="EH39" s="334">
        <f t="shared" si="33"/>
        <v>7.8899701310677344</v>
      </c>
      <c r="EI39" s="334">
        <f t="shared" ref="EI39:GT39" si="34">SUM(EI4:EI27)-EI38-EI40</f>
        <v>7.7597471597981329</v>
      </c>
      <c r="EJ39" s="334">
        <f t="shared" si="34"/>
        <v>7.8289224298023594</v>
      </c>
      <c r="EK39" s="334">
        <f t="shared" si="34"/>
        <v>12.442188064621376</v>
      </c>
      <c r="EL39" s="334">
        <f t="shared" si="34"/>
        <v>12.521780370126521</v>
      </c>
      <c r="EM39" s="334">
        <f t="shared" si="34"/>
        <v>8.0981753680797901</v>
      </c>
      <c r="EN39" s="334">
        <f t="shared" si="34"/>
        <v>8.7362393313213822</v>
      </c>
      <c r="EO39" s="334">
        <f t="shared" si="34"/>
        <v>8.3524072056277063</v>
      </c>
      <c r="EP39" s="334">
        <f t="shared" si="34"/>
        <v>8.1157298498112649</v>
      </c>
      <c r="EQ39" s="334">
        <f t="shared" si="34"/>
        <v>8.1395309957555497</v>
      </c>
      <c r="ER39" s="334">
        <f t="shared" si="34"/>
        <v>12.982214102145051</v>
      </c>
      <c r="ES39" s="334">
        <f t="shared" si="34"/>
        <v>14.846786436022644</v>
      </c>
      <c r="ET39" s="334">
        <f t="shared" si="34"/>
        <v>9.3068824752375701</v>
      </c>
      <c r="EU39" s="334">
        <f t="shared" si="34"/>
        <v>8.4691055603025838</v>
      </c>
      <c r="EV39" s="334">
        <f t="shared" si="34"/>
        <v>9.3041059922987976</v>
      </c>
      <c r="EW39" s="334">
        <f t="shared" si="34"/>
        <v>10.262006750355837</v>
      </c>
      <c r="EX39" s="334">
        <f t="shared" si="34"/>
        <v>11.25235255683617</v>
      </c>
      <c r="EY39" s="334">
        <f t="shared" si="34"/>
        <v>23.424063389800395</v>
      </c>
      <c r="EZ39" s="334">
        <f t="shared" si="34"/>
        <v>14.987972336445228</v>
      </c>
      <c r="FA39" s="334">
        <f t="shared" si="34"/>
        <v>9.7621625379322516</v>
      </c>
      <c r="FB39" s="334">
        <f t="shared" si="34"/>
        <v>11.196701177757006</v>
      </c>
      <c r="FC39" s="334">
        <f t="shared" si="34"/>
        <v>10.602614884103456</v>
      </c>
      <c r="FD39" s="334">
        <f t="shared" si="34"/>
        <v>9.9358295001001302</v>
      </c>
      <c r="FE39" s="334">
        <f t="shared" si="34"/>
        <v>10.593066312864071</v>
      </c>
      <c r="FF39" s="334">
        <f t="shared" si="34"/>
        <v>25.24570766726567</v>
      </c>
      <c r="FG39" s="334">
        <f t="shared" si="34"/>
        <v>14.815247077408056</v>
      </c>
      <c r="FH39" s="334">
        <f t="shared" si="34"/>
        <v>9.3219409537921258</v>
      </c>
      <c r="FI39" s="334">
        <f t="shared" si="34"/>
        <v>9.1109994299446768</v>
      </c>
      <c r="FJ39" s="334">
        <f t="shared" si="34"/>
        <v>9.400508834221732</v>
      </c>
      <c r="FK39" s="334">
        <f t="shared" si="34"/>
        <v>9.1141863072344176</v>
      </c>
      <c r="FL39" s="334">
        <f t="shared" si="34"/>
        <v>10.816621794689844</v>
      </c>
      <c r="FM39" s="334">
        <f t="shared" si="34"/>
        <v>19.274035138993547</v>
      </c>
      <c r="FN39" s="334">
        <f t="shared" si="34"/>
        <v>16.30444380761169</v>
      </c>
      <c r="FO39" s="334">
        <f t="shared" si="34"/>
        <v>9.8475561639183073</v>
      </c>
      <c r="FP39" s="334">
        <f t="shared" si="34"/>
        <v>10.246930959080018</v>
      </c>
      <c r="FQ39" s="334">
        <f t="shared" si="34"/>
        <v>10.250742399711402</v>
      </c>
      <c r="FR39" s="334">
        <f t="shared" si="34"/>
        <v>13.907825225060794</v>
      </c>
      <c r="FS39" s="334">
        <f t="shared" si="34"/>
        <v>11.887168258330281</v>
      </c>
      <c r="FT39" s="334">
        <f t="shared" si="34"/>
        <v>21.531133099414198</v>
      </c>
      <c r="FU39" s="334">
        <f t="shared" si="34"/>
        <v>24.861116856690671</v>
      </c>
      <c r="FV39" s="334">
        <f t="shared" si="34"/>
        <v>16.952464664903534</v>
      </c>
      <c r="FW39" s="334">
        <f t="shared" si="34"/>
        <v>18.238981367130293</v>
      </c>
      <c r="FX39" s="334">
        <f t="shared" si="34"/>
        <v>14.109047944417183</v>
      </c>
      <c r="FY39" s="334">
        <f t="shared" si="34"/>
        <v>14.808897267942326</v>
      </c>
      <c r="FZ39" s="334">
        <f t="shared" si="34"/>
        <v>12.863766947277391</v>
      </c>
      <c r="GA39" s="334">
        <f t="shared" si="34"/>
        <v>15.668837356323394</v>
      </c>
      <c r="GB39" s="334">
        <f t="shared" si="34"/>
        <v>21.331720147088706</v>
      </c>
      <c r="GC39" s="334">
        <f t="shared" si="34"/>
        <v>14.544967666584149</v>
      </c>
      <c r="GD39" s="334">
        <f t="shared" si="34"/>
        <v>13.133804117142688</v>
      </c>
      <c r="GE39" s="334">
        <f t="shared" si="34"/>
        <v>12.217599575087469</v>
      </c>
      <c r="GF39" s="334">
        <f t="shared" si="34"/>
        <v>14.541607774910723</v>
      </c>
      <c r="GG39" s="334">
        <f t="shared" si="34"/>
        <v>19.135613141295639</v>
      </c>
      <c r="GH39" s="334">
        <f t="shared" si="34"/>
        <v>33.610137459587406</v>
      </c>
      <c r="GI39" s="334">
        <f t="shared" si="34"/>
        <v>37.24580853792645</v>
      </c>
      <c r="GJ39" s="334">
        <f t="shared" si="34"/>
        <v>23.932841832094969</v>
      </c>
      <c r="GK39" s="334">
        <f t="shared" si="34"/>
        <v>23.401281755161456</v>
      </c>
      <c r="GL39" s="334">
        <f t="shared" si="34"/>
        <v>22.839551594680117</v>
      </c>
      <c r="GM39" s="334">
        <f t="shared" si="34"/>
        <v>23.758241821080574</v>
      </c>
      <c r="GN39" s="334">
        <f t="shared" si="34"/>
        <v>18.340252713265514</v>
      </c>
      <c r="GO39" s="334">
        <f t="shared" si="34"/>
        <v>20.753644485068165</v>
      </c>
      <c r="GP39" s="334">
        <f t="shared" si="34"/>
        <v>21.687020013212127</v>
      </c>
      <c r="GQ39" s="334">
        <f t="shared" si="34"/>
        <v>15.959926352393643</v>
      </c>
      <c r="GR39" s="334">
        <f t="shared" si="34"/>
        <v>19.18837405787383</v>
      </c>
      <c r="GS39" s="334">
        <f t="shared" si="34"/>
        <v>18.878160942148419</v>
      </c>
      <c r="GT39" s="334">
        <f t="shared" si="34"/>
        <v>16.870150016978716</v>
      </c>
      <c r="GU39" s="334">
        <f t="shared" ref="GU39:JF39" si="35">SUM(GU4:GU27)-GU38-GU40</f>
        <v>16.794243767921703</v>
      </c>
      <c r="GV39" s="334">
        <f t="shared" si="35"/>
        <v>29.411322465149368</v>
      </c>
      <c r="GW39" s="334">
        <f t="shared" si="35"/>
        <v>26.749392724405187</v>
      </c>
      <c r="GX39" s="334">
        <f t="shared" si="35"/>
        <v>22.24502120964258</v>
      </c>
      <c r="GY39" s="334">
        <f t="shared" si="35"/>
        <v>20.936572774158531</v>
      </c>
      <c r="GZ39" s="334">
        <f t="shared" si="35"/>
        <v>17.697604169945368</v>
      </c>
      <c r="HA39" s="334">
        <f t="shared" si="35"/>
        <v>15.294894237110539</v>
      </c>
      <c r="HB39" s="334">
        <f t="shared" si="35"/>
        <v>16.709145294679566</v>
      </c>
      <c r="HC39" s="334">
        <f t="shared" si="35"/>
        <v>21.372906366717178</v>
      </c>
      <c r="HD39" s="334">
        <f t="shared" si="35"/>
        <v>28.199046349585618</v>
      </c>
      <c r="HE39" s="334">
        <f t="shared" si="35"/>
        <v>19.045294237476277</v>
      </c>
      <c r="HF39" s="334">
        <f t="shared" si="35"/>
        <v>21.108151962503001</v>
      </c>
      <c r="HG39" s="334">
        <f t="shared" si="35"/>
        <v>17.371111686680106</v>
      </c>
      <c r="HH39" s="334">
        <f t="shared" si="35"/>
        <v>18.323241237185115</v>
      </c>
      <c r="HI39" s="334">
        <f t="shared" si="35"/>
        <v>21.120125944076257</v>
      </c>
      <c r="HJ39" s="334">
        <f t="shared" si="35"/>
        <v>31.437801871353912</v>
      </c>
      <c r="HK39" s="334">
        <f t="shared" si="35"/>
        <v>27.436624035461666</v>
      </c>
      <c r="HL39" s="334">
        <f t="shared" si="35"/>
        <v>15.847633243766689</v>
      </c>
      <c r="HM39" s="334">
        <f t="shared" si="35"/>
        <v>16.801923705164658</v>
      </c>
      <c r="HN39" s="334">
        <f t="shared" si="35"/>
        <v>19.486285602717274</v>
      </c>
      <c r="HO39" s="334">
        <f t="shared" si="35"/>
        <v>23.02661052617599</v>
      </c>
      <c r="HP39" s="334">
        <f t="shared" si="35"/>
        <v>22.128160661123886</v>
      </c>
      <c r="HQ39" s="334">
        <f t="shared" si="35"/>
        <v>29.663828974078548</v>
      </c>
      <c r="HR39" s="334">
        <f t="shared" si="35"/>
        <v>35.159802696541519</v>
      </c>
      <c r="HS39" s="334">
        <f t="shared" si="35"/>
        <v>23.865282435474199</v>
      </c>
      <c r="HT39" s="334">
        <f t="shared" si="35"/>
        <v>23.717825899573576</v>
      </c>
      <c r="HU39" s="334">
        <f t="shared" si="35"/>
        <v>22.009254231705622</v>
      </c>
      <c r="HV39" s="334">
        <f t="shared" si="35"/>
        <v>21.800824432771961</v>
      </c>
      <c r="HW39" s="334">
        <f t="shared" si="35"/>
        <v>21.022021414805312</v>
      </c>
      <c r="HX39" s="334">
        <f t="shared" si="35"/>
        <v>24.866389950733449</v>
      </c>
      <c r="HY39" s="334">
        <f t="shared" si="35"/>
        <v>29.283870191689303</v>
      </c>
      <c r="HZ39" s="334">
        <f t="shared" si="35"/>
        <v>15.395497949797686</v>
      </c>
      <c r="IA39" s="334">
        <f t="shared" si="35"/>
        <v>18.108775608126983</v>
      </c>
      <c r="IB39" s="334">
        <f t="shared" si="35"/>
        <v>20.107676849660685</v>
      </c>
      <c r="IC39" s="334">
        <f t="shared" si="35"/>
        <v>21.623153694111934</v>
      </c>
      <c r="ID39" s="334">
        <f t="shared" si="35"/>
        <v>21.393244536533928</v>
      </c>
      <c r="IE39" s="334">
        <f t="shared" si="35"/>
        <v>30.331532359212623</v>
      </c>
      <c r="IF39" s="334">
        <f t="shared" si="35"/>
        <v>20.300665434106151</v>
      </c>
      <c r="IG39" s="334">
        <f t="shared" si="35"/>
        <v>13.099513017536054</v>
      </c>
      <c r="IH39" s="334">
        <f t="shared" si="35"/>
        <v>14.190464887568899</v>
      </c>
      <c r="II39" s="334">
        <f t="shared" si="35"/>
        <v>17.42326249175602</v>
      </c>
      <c r="IJ39" s="334">
        <f t="shared" si="35"/>
        <v>14.320090970239402</v>
      </c>
      <c r="IK39" s="334">
        <f t="shared" si="35"/>
        <v>14.459690105764448</v>
      </c>
      <c r="IL39" s="334">
        <f t="shared" si="35"/>
        <v>23.926085483376003</v>
      </c>
      <c r="IM39" s="334">
        <f t="shared" si="35"/>
        <v>24.895771341225252</v>
      </c>
      <c r="IN39" s="334">
        <f t="shared" si="35"/>
        <v>20.530385466480205</v>
      </c>
      <c r="IO39" s="334">
        <f t="shared" si="35"/>
        <v>23.920688221331105</v>
      </c>
      <c r="IP39" s="334">
        <f t="shared" si="35"/>
        <v>25.580288815985543</v>
      </c>
      <c r="IQ39" s="334">
        <f t="shared" si="35"/>
        <v>23.418347487960848</v>
      </c>
      <c r="IR39" s="334">
        <f t="shared" si="35"/>
        <v>16.042234639709839</v>
      </c>
      <c r="IS39" s="334">
        <f t="shared" si="35"/>
        <v>21.713439405319608</v>
      </c>
      <c r="IT39" s="334">
        <f t="shared" si="35"/>
        <v>25.535340278578165</v>
      </c>
      <c r="IU39" s="334">
        <f t="shared" si="35"/>
        <v>23.878759221237168</v>
      </c>
      <c r="IV39" s="334">
        <f t="shared" si="35"/>
        <v>22.884435566456631</v>
      </c>
      <c r="IW39" s="334">
        <f t="shared" si="35"/>
        <v>21.246821080969582</v>
      </c>
      <c r="IX39" s="334">
        <f t="shared" si="35"/>
        <v>22.416552100010517</v>
      </c>
      <c r="IY39" s="334">
        <f t="shared" si="35"/>
        <v>14.845386749780248</v>
      </c>
      <c r="IZ39" s="334">
        <f t="shared" si="35"/>
        <v>18.945572749628099</v>
      </c>
      <c r="JA39" s="334">
        <f t="shared" si="35"/>
        <v>16.04627766554524</v>
      </c>
      <c r="JB39" s="334">
        <f t="shared" si="35"/>
        <v>10.817743691106582</v>
      </c>
      <c r="JC39" s="334">
        <f t="shared" si="35"/>
        <v>12.833508135001068</v>
      </c>
      <c r="JD39" s="334">
        <f t="shared" si="35"/>
        <v>14.393509837476778</v>
      </c>
      <c r="JE39" s="334">
        <f t="shared" si="35"/>
        <v>12.997213869059749</v>
      </c>
      <c r="JF39" s="334">
        <f t="shared" si="35"/>
        <v>13.370608443078142</v>
      </c>
      <c r="JG39" s="334">
        <f t="shared" ref="JG39:LR39" si="36">SUM(JG4:JG27)-JG38-JG40</f>
        <v>21.937061862500961</v>
      </c>
      <c r="JH39" s="334">
        <f t="shared" si="36"/>
        <v>23.729680151999798</v>
      </c>
      <c r="JI39" s="334">
        <f t="shared" si="36"/>
        <v>13.352606495067349</v>
      </c>
      <c r="JJ39" s="334">
        <f t="shared" si="36"/>
        <v>15.533573097694944</v>
      </c>
      <c r="JK39" s="334">
        <f t="shared" si="36"/>
        <v>14.122246421528326</v>
      </c>
      <c r="JL39" s="334">
        <f t="shared" si="36"/>
        <v>11.258392818006183</v>
      </c>
      <c r="JM39" s="334">
        <f t="shared" si="36"/>
        <v>10.893137444052124</v>
      </c>
      <c r="JN39" s="334">
        <f t="shared" si="36"/>
        <v>18.69780030471318</v>
      </c>
      <c r="JO39" s="334">
        <f t="shared" si="36"/>
        <v>15.525533999873645</v>
      </c>
      <c r="JP39" s="334">
        <f t="shared" si="36"/>
        <v>9.4294693006286234</v>
      </c>
      <c r="JQ39" s="334">
        <f t="shared" si="36"/>
        <v>10.040703815418192</v>
      </c>
      <c r="JR39" s="334">
        <f t="shared" si="36"/>
        <v>13.461601970633586</v>
      </c>
      <c r="JS39" s="334">
        <f t="shared" si="36"/>
        <v>10.884123320622914</v>
      </c>
      <c r="JT39" s="334">
        <f t="shared" si="36"/>
        <v>9.7077859755535911</v>
      </c>
      <c r="JU39" s="334">
        <f t="shared" si="36"/>
        <v>14.553423060758924</v>
      </c>
      <c r="JV39" s="334">
        <f t="shared" si="36"/>
        <v>14.291488714896646</v>
      </c>
      <c r="JW39" s="334">
        <f t="shared" si="36"/>
        <v>9.9635195240649708</v>
      </c>
      <c r="JX39" s="334">
        <f t="shared" si="36"/>
        <v>11.403581301904566</v>
      </c>
      <c r="JY39" s="334">
        <f t="shared" si="36"/>
        <v>11.305383398719057</v>
      </c>
      <c r="JZ39" s="334">
        <f t="shared" si="36"/>
        <v>10.640644955876507</v>
      </c>
      <c r="KA39" s="334">
        <f t="shared" si="36"/>
        <v>9.8941374014450965</v>
      </c>
      <c r="KB39" s="334">
        <f t="shared" si="36"/>
        <v>14.270078940941939</v>
      </c>
      <c r="KC39" s="334">
        <f t="shared" si="36"/>
        <v>18.196810063930791</v>
      </c>
      <c r="KD39" s="334">
        <f t="shared" si="36"/>
        <v>10.214011888587077</v>
      </c>
      <c r="KE39" s="334">
        <f t="shared" si="36"/>
        <v>10.376415662393701</v>
      </c>
      <c r="KF39" s="334">
        <f t="shared" si="36"/>
        <v>11.559004936767934</v>
      </c>
      <c r="KG39" s="334">
        <f t="shared" si="36"/>
        <v>11.494957679932536</v>
      </c>
      <c r="KH39" s="334">
        <f t="shared" si="36"/>
        <v>8.9418508351860169</v>
      </c>
      <c r="KI39" s="334">
        <f t="shared" si="36"/>
        <v>12.529933179615664</v>
      </c>
      <c r="KJ39" s="334">
        <f t="shared" si="36"/>
        <v>13.302348361835852</v>
      </c>
      <c r="KK39" s="334">
        <f t="shared" si="36"/>
        <v>8.8606770024069164</v>
      </c>
      <c r="KL39" s="334">
        <f t="shared" si="36"/>
        <v>8.0981351354796249</v>
      </c>
      <c r="KM39" s="334">
        <f t="shared" si="36"/>
        <v>8.0070911662418656</v>
      </c>
      <c r="KN39" s="334">
        <f t="shared" si="36"/>
        <v>8.5705672354269513</v>
      </c>
      <c r="KO39" s="334">
        <f t="shared" si="36"/>
        <v>8.4606882572227828</v>
      </c>
      <c r="KP39" s="334">
        <f t="shared" si="36"/>
        <v>11.930240275900781</v>
      </c>
      <c r="KQ39" s="334">
        <f t="shared" si="36"/>
        <v>13.252848948903944</v>
      </c>
      <c r="KR39" s="334">
        <f t="shared" si="36"/>
        <v>8.2832470138216578</v>
      </c>
      <c r="KS39" s="334">
        <f t="shared" si="36"/>
        <v>7.7754022820552144</v>
      </c>
      <c r="KT39" s="334">
        <f t="shared" si="36"/>
        <v>7.8973131123014877</v>
      </c>
      <c r="KU39" s="334">
        <f t="shared" si="36"/>
        <v>7.8977672505497667</v>
      </c>
      <c r="KV39" s="334">
        <f t="shared" si="36"/>
        <v>8.344260601442814</v>
      </c>
      <c r="KW39" s="334">
        <f t="shared" si="36"/>
        <v>13.521267759273737</v>
      </c>
      <c r="KX39" s="334">
        <f t="shared" si="36"/>
        <v>12.921657777705841</v>
      </c>
      <c r="KY39" s="334">
        <f t="shared" si="36"/>
        <v>7.8818216149600238</v>
      </c>
      <c r="KZ39" s="334">
        <f t="shared" si="36"/>
        <v>7.9784286121034205</v>
      </c>
      <c r="LA39" s="334">
        <f t="shared" si="36"/>
        <v>7.6608489303773899</v>
      </c>
      <c r="LB39" s="334">
        <f t="shared" si="36"/>
        <v>8.2130743297975712</v>
      </c>
      <c r="LC39" s="334">
        <f t="shared" si="36"/>
        <v>8.6665171806293877</v>
      </c>
      <c r="LD39" s="334">
        <f t="shared" si="36"/>
        <v>13.146727631031872</v>
      </c>
      <c r="LE39" s="334">
        <f t="shared" si="36"/>
        <v>13.8545664052241</v>
      </c>
      <c r="LF39" s="334">
        <f t="shared" si="36"/>
        <v>9.0710128867837874</v>
      </c>
      <c r="LG39" s="334">
        <f t="shared" si="36"/>
        <v>8.9707223762528692</v>
      </c>
      <c r="LH39" s="334">
        <f t="shared" si="36"/>
        <v>8.328281119251967</v>
      </c>
      <c r="LI39" s="334">
        <f t="shared" si="36"/>
        <v>8.1060374458153834</v>
      </c>
      <c r="LJ39" s="334">
        <f t="shared" si="36"/>
        <v>8.7408347931399746</v>
      </c>
      <c r="LK39" s="334">
        <f t="shared" si="36"/>
        <v>13.890407244530714</v>
      </c>
      <c r="LL39" s="334">
        <f t="shared" si="36"/>
        <v>14.822896374348074</v>
      </c>
      <c r="LM39" s="334">
        <f t="shared" si="36"/>
        <v>9.6264514240891454</v>
      </c>
      <c r="LN39" s="334">
        <f t="shared" si="36"/>
        <v>9.0618951257150364</v>
      </c>
      <c r="LO39" s="334">
        <f t="shared" si="36"/>
        <v>9.4101910324176341</v>
      </c>
      <c r="LP39" s="334">
        <f t="shared" si="36"/>
        <v>10.752212373389867</v>
      </c>
      <c r="LQ39" s="334">
        <f t="shared" si="36"/>
        <v>9.602361395947959</v>
      </c>
      <c r="LR39" s="334">
        <f t="shared" si="36"/>
        <v>14.597322012150828</v>
      </c>
      <c r="LS39" s="334">
        <f t="shared" ref="LS39:NJ39" si="37">SUM(LS4:LS27)-LS38-LS40</f>
        <v>15.431217944381446</v>
      </c>
      <c r="LT39" s="334">
        <f t="shared" si="37"/>
        <v>8.8048059136561605</v>
      </c>
      <c r="LU39" s="334">
        <f t="shared" si="37"/>
        <v>9.1526822201515756</v>
      </c>
      <c r="LV39" s="334">
        <f t="shared" si="37"/>
        <v>10.254110120828127</v>
      </c>
      <c r="LW39" s="334">
        <f t="shared" si="37"/>
        <v>13.234425719820273</v>
      </c>
      <c r="LX39" s="334">
        <f t="shared" si="37"/>
        <v>11.857979898692903</v>
      </c>
      <c r="LY39" s="334">
        <f t="shared" si="37"/>
        <v>15.324366630047916</v>
      </c>
      <c r="LZ39" s="334">
        <f t="shared" si="37"/>
        <v>14.927508898916301</v>
      </c>
      <c r="MA39" s="334">
        <f t="shared" si="37"/>
        <v>9.6517616809077929</v>
      </c>
      <c r="MB39" s="334">
        <f t="shared" si="37"/>
        <v>9.5889195912765963</v>
      </c>
      <c r="MC39" s="334">
        <f t="shared" si="37"/>
        <v>9.6844116032717871</v>
      </c>
      <c r="MD39" s="334">
        <f t="shared" si="37"/>
        <v>9.3741464223163895</v>
      </c>
      <c r="ME39" s="334">
        <f t="shared" si="37"/>
        <v>9.6913990873406597</v>
      </c>
      <c r="MF39" s="334">
        <f t="shared" si="37"/>
        <v>13.740067315043191</v>
      </c>
      <c r="MG39" s="334">
        <f t="shared" si="37"/>
        <v>14.412687696878393</v>
      </c>
      <c r="MH39" s="334">
        <f t="shared" si="37"/>
        <v>8.1614234929056835</v>
      </c>
      <c r="MI39" s="334">
        <f t="shared" si="37"/>
        <v>8.855340168848798</v>
      </c>
      <c r="MJ39" s="334">
        <f t="shared" si="37"/>
        <v>9.5808383845216341</v>
      </c>
      <c r="MK39" s="334">
        <f t="shared" si="37"/>
        <v>9.6101523837575762</v>
      </c>
      <c r="ML39" s="334">
        <f t="shared" si="37"/>
        <v>9.2593954524888389</v>
      </c>
      <c r="MM39" s="334">
        <f t="shared" si="37"/>
        <v>15.596375062311322</v>
      </c>
      <c r="MN39" s="334">
        <f t="shared" si="37"/>
        <v>16.500952949863311</v>
      </c>
      <c r="MO39" s="334">
        <f t="shared" si="37"/>
        <v>9.7326959720263169</v>
      </c>
      <c r="MP39" s="334">
        <f t="shared" si="37"/>
        <v>9.8086855268344753</v>
      </c>
      <c r="MQ39" s="334">
        <f t="shared" si="37"/>
        <v>9.699424665884921</v>
      </c>
      <c r="MR39" s="334">
        <f t="shared" si="37"/>
        <v>10.023097715647818</v>
      </c>
      <c r="MS39" s="334">
        <f t="shared" si="37"/>
        <v>9.2327843708821113</v>
      </c>
      <c r="MT39" s="334">
        <f t="shared" si="37"/>
        <v>15.199299179478405</v>
      </c>
      <c r="MU39" s="334">
        <f t="shared" si="37"/>
        <v>16.747988109440477</v>
      </c>
      <c r="MV39" s="334">
        <f t="shared" si="37"/>
        <v>9.3360127598774412</v>
      </c>
      <c r="MW39" s="334">
        <f t="shared" si="37"/>
        <v>9.9858714441765351</v>
      </c>
      <c r="MX39" s="334">
        <f t="shared" si="37"/>
        <v>10.048018586958452</v>
      </c>
      <c r="MY39" s="334">
        <f t="shared" si="37"/>
        <v>9.520466552868605</v>
      </c>
      <c r="MZ39" s="334">
        <f t="shared" si="37"/>
        <v>9.5931464703588176</v>
      </c>
      <c r="NA39" s="334">
        <f t="shared" si="37"/>
        <v>15.187974785898779</v>
      </c>
      <c r="NB39" s="334">
        <f t="shared" si="37"/>
        <v>15.511841827125792</v>
      </c>
      <c r="NC39" s="334">
        <f t="shared" si="37"/>
        <v>11.27530573021328</v>
      </c>
      <c r="ND39" s="334">
        <f t="shared" si="37"/>
        <v>11.522358327550366</v>
      </c>
      <c r="NE39" s="334">
        <f t="shared" si="37"/>
        <v>10.657310432535429</v>
      </c>
      <c r="NF39" s="334">
        <f t="shared" si="37"/>
        <v>9.9084354210975896</v>
      </c>
      <c r="NG39" s="334">
        <f t="shared" si="37"/>
        <v>9.9566311354441552</v>
      </c>
      <c r="NH39" s="334">
        <f t="shared" si="37"/>
        <v>13.640588186336016</v>
      </c>
      <c r="NI39" s="334">
        <f t="shared" si="37"/>
        <v>15.979035777855154</v>
      </c>
      <c r="NJ39" s="334">
        <f t="shared" si="37"/>
        <v>10.498224444034733</v>
      </c>
    </row>
    <row r="40" spans="7:374" ht="15.75" hidden="1" thickBot="1" x14ac:dyDescent="0.3">
      <c r="H40" s="34" t="s">
        <v>248</v>
      </c>
      <c r="I40" s="200" t="s">
        <v>39</v>
      </c>
      <c r="J40" s="334">
        <f>IF(J1=1,SUMIFS(J$4:J$27,$I$4:$I$27,"&gt;="&amp;$I$19,$I$4:$I$27,"&lt;="&amp;$I$22),IF(J1=2,SUMIFS(J$4:J$27,$I$4:$I$27,"&gt;="&amp;$I$19,$I$4:$I$27,"&lt;="&amp;$I$22),IF(J1=3,SUMIFS(J$4:J$27,$I$4:$I$27,"&gt;="&amp;$I$19,$I$4:$I$27,"&lt;="&amp;$I$22),IF(J1=4,SUMIFS(J$4:J$27,$I$4:$I$27,"&gt;="&amp;$I$19,$I$4:$I$27,"&lt;="&amp;$I$22),IF(J1=5,SUMIFS(J$4:J$27,$I$4:$I$27,"&gt;="&amp;$I$19,$I$4:$I$27,"&lt;="&amp;$I$22),0)))))</f>
        <v>5.9919532080484883</v>
      </c>
      <c r="K40" s="334">
        <f t="shared" ref="K40:BV40" si="38">IF(K1=1,SUMIFS(K$4:K$27,$I$4:$I$27,"&gt;="&amp;$I$19,$I$4:$I$27,"&lt;="&amp;$I$22),IF(K1=2,SUMIFS(K$4:K$27,$I$4:$I$27,"&gt;="&amp;$I$19,$I$4:$I$27,"&lt;="&amp;$I$22),IF(K1=3,SUMIFS(K$4:K$27,$I$4:$I$27,"&gt;="&amp;$I$19,$I$4:$I$27,"&lt;="&amp;$I$22),IF(K1=4,SUMIFS(K$4:K$27,$I$4:$I$27,"&gt;="&amp;$I$19,$I$4:$I$27,"&lt;="&amp;$I$22),IF(K1=5,SUMIFS(K$4:K$27,$I$4:$I$27,"&gt;="&amp;$I$19,$I$4:$I$27,"&lt;="&amp;$I$22),0)))))</f>
        <v>5.4543893604088733</v>
      </c>
      <c r="L40" s="334">
        <f t="shared" si="38"/>
        <v>4.8559613062268197</v>
      </c>
      <c r="M40" s="334">
        <f t="shared" si="38"/>
        <v>6.3407432249301952</v>
      </c>
      <c r="N40" s="334">
        <f t="shared" si="38"/>
        <v>5.6412856740347088</v>
      </c>
      <c r="O40" s="334">
        <f t="shared" si="38"/>
        <v>0</v>
      </c>
      <c r="P40" s="334">
        <f t="shared" si="38"/>
        <v>0</v>
      </c>
      <c r="Q40" s="334">
        <f t="shared" si="38"/>
        <v>4.84603509616122</v>
      </c>
      <c r="R40" s="334">
        <f t="shared" si="38"/>
        <v>4.1368549470577705</v>
      </c>
      <c r="S40" s="334">
        <f t="shared" si="38"/>
        <v>4.2324846687261415</v>
      </c>
      <c r="T40" s="334">
        <f t="shared" si="38"/>
        <v>3.8772256978844446</v>
      </c>
      <c r="U40" s="334">
        <f t="shared" si="38"/>
        <v>3.9996754356829509</v>
      </c>
      <c r="V40" s="334">
        <f t="shared" si="38"/>
        <v>0</v>
      </c>
      <c r="W40" s="334">
        <f t="shared" si="38"/>
        <v>0</v>
      </c>
      <c r="X40" s="334">
        <f t="shared" si="38"/>
        <v>4.9670608659375795</v>
      </c>
      <c r="Y40" s="334">
        <f t="shared" si="38"/>
        <v>4.0582929642292527</v>
      </c>
      <c r="Z40" s="334">
        <f t="shared" si="38"/>
        <v>4.237609136260561</v>
      </c>
      <c r="AA40" s="334">
        <f t="shared" si="38"/>
        <v>4.2320694765343694</v>
      </c>
      <c r="AB40" s="334">
        <f t="shared" si="38"/>
        <v>3.9409065719160381</v>
      </c>
      <c r="AC40" s="334">
        <f t="shared" si="38"/>
        <v>0</v>
      </c>
      <c r="AD40" s="334">
        <f t="shared" si="38"/>
        <v>0</v>
      </c>
      <c r="AE40" s="334">
        <f t="shared" si="38"/>
        <v>3.9826173218730383</v>
      </c>
      <c r="AF40" s="334">
        <f t="shared" si="38"/>
        <v>3.6684036555199633</v>
      </c>
      <c r="AG40" s="334">
        <f t="shared" si="38"/>
        <v>3.658319592743025</v>
      </c>
      <c r="AH40" s="334">
        <f t="shared" si="38"/>
        <v>4.158578241368005</v>
      </c>
      <c r="AI40" s="334">
        <f t="shared" si="38"/>
        <v>3.7053731780005892</v>
      </c>
      <c r="AJ40" s="334">
        <f t="shared" si="38"/>
        <v>0</v>
      </c>
      <c r="AK40" s="334">
        <f t="shared" si="38"/>
        <v>0</v>
      </c>
      <c r="AL40" s="334">
        <f t="shared" si="38"/>
        <v>3.949919435328245</v>
      </c>
      <c r="AM40" s="334">
        <f t="shared" si="38"/>
        <v>4.1074181132313008</v>
      </c>
      <c r="AN40" s="334">
        <f t="shared" si="38"/>
        <v>3.7368142287791359</v>
      </c>
      <c r="AO40" s="334">
        <f t="shared" si="38"/>
        <v>3.9242834040317032</v>
      </c>
      <c r="AP40" s="334">
        <f t="shared" si="38"/>
        <v>4.2342710162527659</v>
      </c>
      <c r="AQ40" s="334">
        <f t="shared" si="38"/>
        <v>0</v>
      </c>
      <c r="AR40" s="334">
        <f t="shared" si="38"/>
        <v>0</v>
      </c>
      <c r="AS40" s="334">
        <f t="shared" si="38"/>
        <v>4.0217188268030366</v>
      </c>
      <c r="AT40" s="334">
        <f t="shared" si="38"/>
        <v>3.8104396110301382</v>
      </c>
      <c r="AU40" s="334">
        <f t="shared" si="38"/>
        <v>4.1682867229759459</v>
      </c>
      <c r="AV40" s="334">
        <f t="shared" si="38"/>
        <v>3.8454757179792307</v>
      </c>
      <c r="AW40" s="334">
        <f t="shared" si="38"/>
        <v>3.8619524280647783</v>
      </c>
      <c r="AX40" s="334">
        <f t="shared" si="38"/>
        <v>0</v>
      </c>
      <c r="AY40" s="334">
        <f t="shared" si="38"/>
        <v>0</v>
      </c>
      <c r="AZ40" s="334">
        <f t="shared" si="38"/>
        <v>3.7000618365420284</v>
      </c>
      <c r="BA40" s="334">
        <f t="shared" si="38"/>
        <v>3.7187614039127928</v>
      </c>
      <c r="BB40" s="334">
        <f t="shared" si="38"/>
        <v>3.49415006615971</v>
      </c>
      <c r="BC40" s="334">
        <f t="shared" si="38"/>
        <v>3.5579920241786591</v>
      </c>
      <c r="BD40" s="334">
        <f t="shared" si="38"/>
        <v>3.4847521144098144</v>
      </c>
      <c r="BE40" s="334">
        <f t="shared" si="38"/>
        <v>0</v>
      </c>
      <c r="BF40" s="334">
        <f t="shared" si="38"/>
        <v>0</v>
      </c>
      <c r="BG40" s="334">
        <f t="shared" si="38"/>
        <v>3.8651555040478147</v>
      </c>
      <c r="BH40" s="334">
        <f t="shared" si="38"/>
        <v>3.2714479991246828</v>
      </c>
      <c r="BI40" s="334">
        <f t="shared" si="38"/>
        <v>2.96372946924033</v>
      </c>
      <c r="BJ40" s="334">
        <f t="shared" si="38"/>
        <v>3.7722740224858393</v>
      </c>
      <c r="BK40" s="334">
        <f t="shared" si="38"/>
        <v>3.8222572594661628</v>
      </c>
      <c r="BL40" s="334">
        <f t="shared" si="38"/>
        <v>0</v>
      </c>
      <c r="BM40" s="334">
        <f t="shared" si="38"/>
        <v>0</v>
      </c>
      <c r="BN40" s="334">
        <f t="shared" si="38"/>
        <v>3.3336158146281432</v>
      </c>
      <c r="BO40" s="334">
        <f t="shared" si="38"/>
        <v>3.1805103103141992</v>
      </c>
      <c r="BP40" s="334">
        <f t="shared" si="38"/>
        <v>3.030100780936245</v>
      </c>
      <c r="BQ40" s="334">
        <f t="shared" si="38"/>
        <v>3.0536284845517794</v>
      </c>
      <c r="BR40" s="334">
        <f t="shared" si="38"/>
        <v>3.9117184566581811</v>
      </c>
      <c r="BS40" s="334">
        <f t="shared" si="38"/>
        <v>0</v>
      </c>
      <c r="BT40" s="334">
        <f t="shared" si="38"/>
        <v>0</v>
      </c>
      <c r="BU40" s="334">
        <f t="shared" si="38"/>
        <v>3.7866532007900577</v>
      </c>
      <c r="BV40" s="334">
        <f t="shared" si="38"/>
        <v>3.2623777249931489</v>
      </c>
      <c r="BW40" s="334">
        <f t="shared" ref="BW40:EH40" si="39">IF(BW1=1,SUMIFS(BW$4:BW$27,$I$4:$I$27,"&gt;="&amp;$I$19,$I$4:$I$27,"&lt;="&amp;$I$22),IF(BW1=2,SUMIFS(BW$4:BW$27,$I$4:$I$27,"&gt;="&amp;$I$19,$I$4:$I$27,"&lt;="&amp;$I$22),IF(BW1=3,SUMIFS(BW$4:BW$27,$I$4:$I$27,"&gt;="&amp;$I$19,$I$4:$I$27,"&lt;="&amp;$I$22),IF(BW1=4,SUMIFS(BW$4:BW$27,$I$4:$I$27,"&gt;="&amp;$I$19,$I$4:$I$27,"&lt;="&amp;$I$22),IF(BW1=5,SUMIFS(BW$4:BW$27,$I$4:$I$27,"&gt;="&amp;$I$19,$I$4:$I$27,"&lt;="&amp;$I$22),0)))))</f>
        <v>4.6937730435939997</v>
      </c>
      <c r="BX40" s="334">
        <f t="shared" si="39"/>
        <v>3.7815627933536016</v>
      </c>
      <c r="BY40" s="334">
        <f t="shared" si="39"/>
        <v>3.5023079998916984</v>
      </c>
      <c r="BZ40" s="334">
        <f t="shared" si="39"/>
        <v>0</v>
      </c>
      <c r="CA40" s="334">
        <f t="shared" si="39"/>
        <v>0</v>
      </c>
      <c r="CB40" s="334">
        <f t="shared" si="39"/>
        <v>3.349780056287623</v>
      </c>
      <c r="CC40" s="334">
        <f t="shared" si="39"/>
        <v>3.9847079616307046</v>
      </c>
      <c r="CD40" s="334">
        <f t="shared" si="39"/>
        <v>3.6204737959892674</v>
      </c>
      <c r="CE40" s="334">
        <f t="shared" si="39"/>
        <v>3.0852698097471007</v>
      </c>
      <c r="CF40" s="334">
        <f t="shared" si="39"/>
        <v>3.3358791359088307</v>
      </c>
      <c r="CG40" s="334">
        <f t="shared" si="39"/>
        <v>0</v>
      </c>
      <c r="CH40" s="334">
        <f t="shared" si="39"/>
        <v>0</v>
      </c>
      <c r="CI40" s="334">
        <f t="shared" si="39"/>
        <v>3.248178510368767</v>
      </c>
      <c r="CJ40" s="334">
        <f t="shared" si="39"/>
        <v>3.6059190394965479</v>
      </c>
      <c r="CK40" s="334">
        <f t="shared" si="39"/>
        <v>4.5566150503485847</v>
      </c>
      <c r="CL40" s="334">
        <f t="shared" si="39"/>
        <v>3.3944968699196085</v>
      </c>
      <c r="CM40" s="334">
        <f t="shared" si="39"/>
        <v>3.1239520568616426</v>
      </c>
      <c r="CN40" s="334">
        <f t="shared" si="39"/>
        <v>0</v>
      </c>
      <c r="CO40" s="334">
        <f t="shared" si="39"/>
        <v>0</v>
      </c>
      <c r="CP40" s="334">
        <f t="shared" si="39"/>
        <v>3.0372301832534561</v>
      </c>
      <c r="CQ40" s="334">
        <f t="shared" si="39"/>
        <v>3.2830998202055555</v>
      </c>
      <c r="CR40" s="334">
        <f t="shared" si="39"/>
        <v>3.0701335179864992</v>
      </c>
      <c r="CS40" s="334">
        <f t="shared" si="39"/>
        <v>3.2308282440479927</v>
      </c>
      <c r="CT40" s="334">
        <f t="shared" si="39"/>
        <v>3.2032907136198485</v>
      </c>
      <c r="CU40" s="334">
        <f t="shared" si="39"/>
        <v>0</v>
      </c>
      <c r="CV40" s="334">
        <f t="shared" si="39"/>
        <v>0</v>
      </c>
      <c r="CW40" s="334">
        <f t="shared" si="39"/>
        <v>3.2970334694871588</v>
      </c>
      <c r="CX40" s="334">
        <f t="shared" si="39"/>
        <v>3.5949315131691062</v>
      </c>
      <c r="CY40" s="334">
        <f t="shared" si="39"/>
        <v>3.1865269672450798</v>
      </c>
      <c r="CZ40" s="334">
        <f t="shared" si="39"/>
        <v>3.1260531831994145</v>
      </c>
      <c r="DA40" s="334">
        <f t="shared" si="39"/>
        <v>3.0823050796384814</v>
      </c>
      <c r="DB40" s="334">
        <f t="shared" si="39"/>
        <v>0</v>
      </c>
      <c r="DC40" s="334">
        <f t="shared" si="39"/>
        <v>0</v>
      </c>
      <c r="DD40" s="334">
        <f t="shared" si="39"/>
        <v>3.2337220111935667</v>
      </c>
      <c r="DE40" s="334">
        <f t="shared" si="39"/>
        <v>3.0408788127864583</v>
      </c>
      <c r="DF40" s="334">
        <f t="shared" si="39"/>
        <v>3.0889101911987518</v>
      </c>
      <c r="DG40" s="334">
        <f t="shared" si="39"/>
        <v>3.0849010158906749</v>
      </c>
      <c r="DH40" s="334">
        <f t="shared" si="39"/>
        <v>2.7964209107502649</v>
      </c>
      <c r="DI40" s="334">
        <f t="shared" si="39"/>
        <v>0</v>
      </c>
      <c r="DJ40" s="334">
        <f t="shared" si="39"/>
        <v>0</v>
      </c>
      <c r="DK40" s="334">
        <f t="shared" si="39"/>
        <v>3.0454017354833711</v>
      </c>
      <c r="DL40" s="334">
        <f t="shared" si="39"/>
        <v>3.2908629244287937</v>
      </c>
      <c r="DM40" s="334">
        <f t="shared" si="39"/>
        <v>2.9282926281760702</v>
      </c>
      <c r="DN40" s="334">
        <f t="shared" si="39"/>
        <v>3.5162161821345186</v>
      </c>
      <c r="DO40" s="334">
        <f t="shared" si="39"/>
        <v>2.7671976004097503</v>
      </c>
      <c r="DP40" s="334">
        <f t="shared" si="39"/>
        <v>0</v>
      </c>
      <c r="DQ40" s="334">
        <f t="shared" si="39"/>
        <v>0</v>
      </c>
      <c r="DR40" s="334">
        <f t="shared" si="39"/>
        <v>3.0243541350836871</v>
      </c>
      <c r="DS40" s="334">
        <f t="shared" si="39"/>
        <v>2.8497538476768458</v>
      </c>
      <c r="DT40" s="334">
        <f t="shared" si="39"/>
        <v>3.3844246204077448</v>
      </c>
      <c r="DU40" s="334">
        <f t="shared" si="39"/>
        <v>2.8138498956323921</v>
      </c>
      <c r="DV40" s="334">
        <f t="shared" si="39"/>
        <v>3.0791556229896639</v>
      </c>
      <c r="DW40" s="334">
        <f t="shared" si="39"/>
        <v>0</v>
      </c>
      <c r="DX40" s="334">
        <f t="shared" si="39"/>
        <v>0</v>
      </c>
      <c r="DY40" s="334">
        <f t="shared" si="39"/>
        <v>3.2156321891737707</v>
      </c>
      <c r="DZ40" s="334">
        <f t="shared" si="39"/>
        <v>2.9947512693418012</v>
      </c>
      <c r="EA40" s="334">
        <f t="shared" si="39"/>
        <v>3.8029071680488262</v>
      </c>
      <c r="EB40" s="334">
        <f t="shared" si="39"/>
        <v>4.5477384255556306</v>
      </c>
      <c r="EC40" s="334">
        <f t="shared" si="39"/>
        <v>4.0521760526389272</v>
      </c>
      <c r="ED40" s="334">
        <f t="shared" si="39"/>
        <v>0</v>
      </c>
      <c r="EE40" s="334">
        <f t="shared" si="39"/>
        <v>0</v>
      </c>
      <c r="EF40" s="334">
        <f t="shared" si="39"/>
        <v>3.4331611340142385</v>
      </c>
      <c r="EG40" s="334">
        <f t="shared" si="39"/>
        <v>3.2821994674257189</v>
      </c>
      <c r="EH40" s="334">
        <f t="shared" si="39"/>
        <v>3.4617082613464869</v>
      </c>
      <c r="EI40" s="334">
        <f t="shared" ref="EI40:GT40" si="40">IF(EI1=1,SUMIFS(EI$4:EI$27,$I$4:$I$27,"&gt;="&amp;$I$19,$I$4:$I$27,"&lt;="&amp;$I$22),IF(EI1=2,SUMIFS(EI$4:EI$27,$I$4:$I$27,"&gt;="&amp;$I$19,$I$4:$I$27,"&lt;="&amp;$I$22),IF(EI1=3,SUMIFS(EI$4:EI$27,$I$4:$I$27,"&gt;="&amp;$I$19,$I$4:$I$27,"&lt;="&amp;$I$22),IF(EI1=4,SUMIFS(EI$4:EI$27,$I$4:$I$27,"&gt;="&amp;$I$19,$I$4:$I$27,"&lt;="&amp;$I$22),IF(EI1=5,SUMIFS(EI$4:EI$27,$I$4:$I$27,"&gt;="&amp;$I$19,$I$4:$I$27,"&lt;="&amp;$I$22),0)))))</f>
        <v>3.1774367841621021</v>
      </c>
      <c r="EJ40" s="334">
        <f t="shared" si="40"/>
        <v>3.4469850850886168</v>
      </c>
      <c r="EK40" s="334">
        <f t="shared" si="40"/>
        <v>0</v>
      </c>
      <c r="EL40" s="334">
        <f t="shared" si="40"/>
        <v>0</v>
      </c>
      <c r="EM40" s="334">
        <f t="shared" si="40"/>
        <v>3.4500259657620349</v>
      </c>
      <c r="EN40" s="334">
        <f t="shared" si="40"/>
        <v>4.3291684667756085</v>
      </c>
      <c r="EO40" s="334">
        <f t="shared" si="40"/>
        <v>3.6196498385243325</v>
      </c>
      <c r="EP40" s="334">
        <f t="shared" si="40"/>
        <v>3.2523789077905847</v>
      </c>
      <c r="EQ40" s="334">
        <f t="shared" si="40"/>
        <v>3.4009394647785927</v>
      </c>
      <c r="ER40" s="334">
        <f t="shared" si="40"/>
        <v>0</v>
      </c>
      <c r="ES40" s="334">
        <f t="shared" si="40"/>
        <v>0</v>
      </c>
      <c r="ET40" s="334">
        <f t="shared" si="40"/>
        <v>4.4382057755401672</v>
      </c>
      <c r="EU40" s="334">
        <f t="shared" si="40"/>
        <v>3.5442331918282761</v>
      </c>
      <c r="EV40" s="334">
        <f t="shared" si="40"/>
        <v>4.6521067474607127</v>
      </c>
      <c r="EW40" s="334">
        <f t="shared" si="40"/>
        <v>5.297017796056763</v>
      </c>
      <c r="EX40" s="334">
        <f t="shared" si="40"/>
        <v>5.7678656665950445</v>
      </c>
      <c r="EY40" s="334">
        <f t="shared" si="40"/>
        <v>0</v>
      </c>
      <c r="EZ40" s="334">
        <f t="shared" si="40"/>
        <v>0</v>
      </c>
      <c r="FA40" s="334">
        <f t="shared" si="40"/>
        <v>4.0834990039764598</v>
      </c>
      <c r="FB40" s="334">
        <f t="shared" si="40"/>
        <v>6.2503038423986084</v>
      </c>
      <c r="FC40" s="334">
        <f t="shared" si="40"/>
        <v>5.3143795331587684</v>
      </c>
      <c r="FD40" s="334">
        <f t="shared" si="40"/>
        <v>4.3880339981595267</v>
      </c>
      <c r="FE40" s="334">
        <f t="shared" si="40"/>
        <v>5.2856439400154223</v>
      </c>
      <c r="FF40" s="334">
        <f t="shared" si="40"/>
        <v>0</v>
      </c>
      <c r="FG40" s="334">
        <f t="shared" si="40"/>
        <v>0</v>
      </c>
      <c r="FH40" s="334">
        <f t="shared" si="40"/>
        <v>3.8646444716290613</v>
      </c>
      <c r="FI40" s="334">
        <f t="shared" si="40"/>
        <v>3.9684247837763857</v>
      </c>
      <c r="FJ40" s="334">
        <f t="shared" si="40"/>
        <v>3.8869386061068072</v>
      </c>
      <c r="FK40" s="334">
        <f t="shared" si="40"/>
        <v>4.2182476396491086</v>
      </c>
      <c r="FL40" s="334">
        <f t="shared" si="40"/>
        <v>5.286921979654533</v>
      </c>
      <c r="FM40" s="334">
        <f t="shared" si="40"/>
        <v>0</v>
      </c>
      <c r="FN40" s="334">
        <f t="shared" si="40"/>
        <v>0</v>
      </c>
      <c r="FO40" s="334">
        <f t="shared" si="40"/>
        <v>4.5876560691044546</v>
      </c>
      <c r="FP40" s="334">
        <f t="shared" si="40"/>
        <v>4.5768161855147813</v>
      </c>
      <c r="FQ40" s="334">
        <f t="shared" si="40"/>
        <v>4.5938194932666994</v>
      </c>
      <c r="FR40" s="334">
        <f t="shared" si="40"/>
        <v>6.6959339356741756</v>
      </c>
      <c r="FS40" s="334">
        <f t="shared" si="40"/>
        <v>5.0131228352739372</v>
      </c>
      <c r="FT40" s="334">
        <f t="shared" si="40"/>
        <v>0</v>
      </c>
      <c r="FU40" s="334">
        <f t="shared" si="40"/>
        <v>0</v>
      </c>
      <c r="FV40" s="334">
        <f t="shared" si="40"/>
        <v>8.4505779843936857</v>
      </c>
      <c r="FW40" s="334">
        <f t="shared" si="40"/>
        <v>8.8600082448432751</v>
      </c>
      <c r="FX40" s="334">
        <f t="shared" si="40"/>
        <v>7.4073427030639269</v>
      </c>
      <c r="FY40" s="334">
        <f t="shared" si="40"/>
        <v>8.0098221106462422</v>
      </c>
      <c r="FZ40" s="334">
        <f t="shared" si="40"/>
        <v>5.5645981867168892</v>
      </c>
      <c r="GA40" s="334">
        <f t="shared" si="40"/>
        <v>0</v>
      </c>
      <c r="GB40" s="334">
        <f t="shared" si="40"/>
        <v>0</v>
      </c>
      <c r="GC40" s="334">
        <f t="shared" si="40"/>
        <v>6.9325922782579426</v>
      </c>
      <c r="GD40" s="334">
        <f t="shared" si="40"/>
        <v>6.3141684109795255</v>
      </c>
      <c r="GE40" s="334">
        <f t="shared" si="40"/>
        <v>5.1936741379084275</v>
      </c>
      <c r="GF40" s="334">
        <f t="shared" si="40"/>
        <v>7.1597863709213518</v>
      </c>
      <c r="GG40" s="334">
        <f t="shared" si="40"/>
        <v>10.007063795491153</v>
      </c>
      <c r="GH40" s="334">
        <f t="shared" si="40"/>
        <v>0</v>
      </c>
      <c r="GI40" s="334">
        <f t="shared" si="40"/>
        <v>0</v>
      </c>
      <c r="GJ40" s="334">
        <f t="shared" si="40"/>
        <v>11.717521648117636</v>
      </c>
      <c r="GK40" s="334">
        <f t="shared" si="40"/>
        <v>10.596350741092403</v>
      </c>
      <c r="GL40" s="334">
        <f t="shared" si="40"/>
        <v>10.160105798008134</v>
      </c>
      <c r="GM40" s="334">
        <f t="shared" si="40"/>
        <v>11.338037580300165</v>
      </c>
      <c r="GN40" s="334">
        <f t="shared" si="40"/>
        <v>7.6011310013887314</v>
      </c>
      <c r="GO40" s="334">
        <f t="shared" si="40"/>
        <v>0</v>
      </c>
      <c r="GP40" s="334">
        <f t="shared" si="40"/>
        <v>0</v>
      </c>
      <c r="GQ40" s="334">
        <f t="shared" si="40"/>
        <v>8.3489169210869694</v>
      </c>
      <c r="GR40" s="334">
        <f t="shared" si="40"/>
        <v>9.996694847437789</v>
      </c>
      <c r="GS40" s="334">
        <f t="shared" si="40"/>
        <v>8.8391728152017723</v>
      </c>
      <c r="GT40" s="334">
        <f t="shared" si="40"/>
        <v>8.5273343687202008</v>
      </c>
      <c r="GU40" s="334">
        <f t="shared" ref="GU40:JF40" si="41">IF(GU1=1,SUMIFS(GU$4:GU$27,$I$4:$I$27,"&gt;="&amp;$I$19,$I$4:$I$27,"&lt;="&amp;$I$22),IF(GU1=2,SUMIFS(GU$4:GU$27,$I$4:$I$27,"&gt;="&amp;$I$19,$I$4:$I$27,"&lt;="&amp;$I$22),IF(GU1=3,SUMIFS(GU$4:GU$27,$I$4:$I$27,"&gt;="&amp;$I$19,$I$4:$I$27,"&lt;="&amp;$I$22),IF(GU1=4,SUMIFS(GU$4:GU$27,$I$4:$I$27,"&gt;="&amp;$I$19,$I$4:$I$27,"&lt;="&amp;$I$22),IF(GU1=5,SUMIFS(GU$4:GU$27,$I$4:$I$27,"&gt;="&amp;$I$19,$I$4:$I$27,"&lt;="&amp;$I$22),0)))))</f>
        <v>8.3098879524085945</v>
      </c>
      <c r="GV40" s="334">
        <f t="shared" si="41"/>
        <v>0</v>
      </c>
      <c r="GW40" s="334">
        <f t="shared" si="41"/>
        <v>0</v>
      </c>
      <c r="GX40" s="334">
        <f t="shared" si="41"/>
        <v>11.204402849772485</v>
      </c>
      <c r="GY40" s="334">
        <f t="shared" si="41"/>
        <v>8.7504639468617178</v>
      </c>
      <c r="GZ40" s="334">
        <f t="shared" si="41"/>
        <v>8.8036698795042163</v>
      </c>
      <c r="HA40" s="334">
        <f t="shared" si="41"/>
        <v>7.9412692041586848</v>
      </c>
      <c r="HB40" s="334">
        <f t="shared" si="41"/>
        <v>8.5977454928628738</v>
      </c>
      <c r="HC40" s="334">
        <f t="shared" si="41"/>
        <v>0</v>
      </c>
      <c r="HD40" s="334">
        <f t="shared" si="41"/>
        <v>0</v>
      </c>
      <c r="HE40" s="334">
        <f t="shared" si="41"/>
        <v>9.4466018783846852</v>
      </c>
      <c r="HF40" s="334">
        <f t="shared" si="41"/>
        <v>9.6712379424383492</v>
      </c>
      <c r="HG40" s="334">
        <f t="shared" si="41"/>
        <v>7.5896965358930997</v>
      </c>
      <c r="HH40" s="334">
        <f t="shared" si="41"/>
        <v>9.4805450551569823</v>
      </c>
      <c r="HI40" s="334">
        <f t="shared" si="41"/>
        <v>9.8623056892010741</v>
      </c>
      <c r="HJ40" s="334">
        <f t="shared" si="41"/>
        <v>0</v>
      </c>
      <c r="HK40" s="334">
        <f t="shared" si="41"/>
        <v>0</v>
      </c>
      <c r="HL40" s="334">
        <f t="shared" si="41"/>
        <v>6.8315807790016816</v>
      </c>
      <c r="HM40" s="334">
        <f t="shared" si="41"/>
        <v>8.6365799338908538</v>
      </c>
      <c r="HN40" s="334">
        <f t="shared" si="41"/>
        <v>9.9884306728342462</v>
      </c>
      <c r="HO40" s="334">
        <f t="shared" si="41"/>
        <v>10.914073178921246</v>
      </c>
      <c r="HP40" s="334">
        <f t="shared" si="41"/>
        <v>9.4756453696298646</v>
      </c>
      <c r="HQ40" s="334">
        <f t="shared" si="41"/>
        <v>0</v>
      </c>
      <c r="HR40" s="334">
        <f t="shared" si="41"/>
        <v>0</v>
      </c>
      <c r="HS40" s="334">
        <f t="shared" si="41"/>
        <v>11.658806477254741</v>
      </c>
      <c r="HT40" s="334">
        <f t="shared" si="41"/>
        <v>10.87123433110107</v>
      </c>
      <c r="HU40" s="334">
        <f t="shared" si="41"/>
        <v>10.965997236094342</v>
      </c>
      <c r="HV40" s="334">
        <f t="shared" si="41"/>
        <v>11.158387359137192</v>
      </c>
      <c r="HW40" s="334">
        <f t="shared" si="41"/>
        <v>10.245815536198084</v>
      </c>
      <c r="HX40" s="334">
        <f t="shared" si="41"/>
        <v>0</v>
      </c>
      <c r="HY40" s="334">
        <f t="shared" si="41"/>
        <v>0</v>
      </c>
      <c r="HZ40" s="334">
        <f t="shared" si="41"/>
        <v>6.7350628557847534</v>
      </c>
      <c r="IA40" s="334">
        <f t="shared" si="41"/>
        <v>8.6378537879190116</v>
      </c>
      <c r="IB40" s="334">
        <f t="shared" si="41"/>
        <v>10.320248626447228</v>
      </c>
      <c r="IC40" s="334">
        <f t="shared" si="41"/>
        <v>10.784631594753122</v>
      </c>
      <c r="ID40" s="334">
        <f t="shared" si="41"/>
        <v>10.400643818755523</v>
      </c>
      <c r="IE40" s="334">
        <f t="shared" si="41"/>
        <v>0</v>
      </c>
      <c r="IF40" s="334">
        <f t="shared" si="41"/>
        <v>0</v>
      </c>
      <c r="IG40" s="334">
        <f t="shared" si="41"/>
        <v>5.8205025565368951</v>
      </c>
      <c r="IH40" s="334">
        <f t="shared" si="41"/>
        <v>6.9183105858476548</v>
      </c>
      <c r="II40" s="334">
        <f t="shared" si="41"/>
        <v>8.5254998441927494</v>
      </c>
      <c r="IJ40" s="334">
        <f t="shared" si="41"/>
        <v>6.9963053249365359</v>
      </c>
      <c r="IK40" s="334">
        <f t="shared" si="41"/>
        <v>7.5620666383847981</v>
      </c>
      <c r="IL40" s="334">
        <f t="shared" si="41"/>
        <v>0</v>
      </c>
      <c r="IM40" s="334">
        <f t="shared" si="41"/>
        <v>0</v>
      </c>
      <c r="IN40" s="334">
        <f t="shared" si="41"/>
        <v>10.146529771338543</v>
      </c>
      <c r="IO40" s="334">
        <f t="shared" si="41"/>
        <v>11.729906379649478</v>
      </c>
      <c r="IP40" s="334">
        <f t="shared" si="41"/>
        <v>12.253851943319813</v>
      </c>
      <c r="IQ40" s="334">
        <f t="shared" si="41"/>
        <v>10.849811417182966</v>
      </c>
      <c r="IR40" s="334">
        <f t="shared" si="41"/>
        <v>6.5819870828408202</v>
      </c>
      <c r="IS40" s="334">
        <f t="shared" si="41"/>
        <v>0</v>
      </c>
      <c r="IT40" s="334">
        <f t="shared" si="41"/>
        <v>0</v>
      </c>
      <c r="IU40" s="334">
        <f t="shared" si="41"/>
        <v>11.343435028148678</v>
      </c>
      <c r="IV40" s="334">
        <f t="shared" si="41"/>
        <v>11.37414092634595</v>
      </c>
      <c r="IW40" s="334">
        <f t="shared" si="41"/>
        <v>10.196000425643795</v>
      </c>
      <c r="IX40" s="334">
        <f t="shared" si="41"/>
        <v>11.29224579276487</v>
      </c>
      <c r="IY40" s="334">
        <f t="shared" si="41"/>
        <v>5.9025824913490279</v>
      </c>
      <c r="IZ40" s="334">
        <f t="shared" si="41"/>
        <v>0</v>
      </c>
      <c r="JA40" s="334">
        <f t="shared" si="41"/>
        <v>0</v>
      </c>
      <c r="JB40" s="334">
        <f t="shared" si="41"/>
        <v>4.5797417294133167</v>
      </c>
      <c r="JC40" s="334">
        <f t="shared" si="41"/>
        <v>5.8467714733281824</v>
      </c>
      <c r="JD40" s="334">
        <f t="shared" si="41"/>
        <v>6.1632562887592819</v>
      </c>
      <c r="JE40" s="334">
        <f t="shared" si="41"/>
        <v>5.7602390702350208</v>
      </c>
      <c r="JF40" s="334">
        <f t="shared" si="41"/>
        <v>6.1146637867332618</v>
      </c>
      <c r="JG40" s="334">
        <f t="shared" ref="JG40:LR40" si="42">IF(JG1=1,SUMIFS(JG$4:JG$27,$I$4:$I$27,"&gt;="&amp;$I$19,$I$4:$I$27,"&lt;="&amp;$I$22),IF(JG1=2,SUMIFS(JG$4:JG$27,$I$4:$I$27,"&gt;="&amp;$I$19,$I$4:$I$27,"&lt;="&amp;$I$22),IF(JG1=3,SUMIFS(JG$4:JG$27,$I$4:$I$27,"&gt;="&amp;$I$19,$I$4:$I$27,"&lt;="&amp;$I$22),IF(JG1=4,SUMIFS(JG$4:JG$27,$I$4:$I$27,"&gt;="&amp;$I$19,$I$4:$I$27,"&lt;="&amp;$I$22),IF(JG1=5,SUMIFS(JG$4:JG$27,$I$4:$I$27,"&gt;="&amp;$I$19,$I$4:$I$27,"&lt;="&amp;$I$22),0)))))</f>
        <v>0</v>
      </c>
      <c r="JH40" s="334">
        <f t="shared" si="42"/>
        <v>0</v>
      </c>
      <c r="JI40" s="334">
        <f t="shared" si="42"/>
        <v>6.2232722309813804</v>
      </c>
      <c r="JJ40" s="334">
        <f t="shared" si="42"/>
        <v>6.2045659888663875</v>
      </c>
      <c r="JK40" s="334">
        <f t="shared" si="42"/>
        <v>6.73365962452222</v>
      </c>
      <c r="JL40" s="334">
        <f t="shared" si="42"/>
        <v>5.1348433577820494</v>
      </c>
      <c r="JM40" s="334">
        <f t="shared" si="42"/>
        <v>4.4736636175459186</v>
      </c>
      <c r="JN40" s="334">
        <f t="shared" si="42"/>
        <v>0</v>
      </c>
      <c r="JO40" s="334">
        <f t="shared" si="42"/>
        <v>0</v>
      </c>
      <c r="JP40" s="334">
        <f t="shared" si="42"/>
        <v>3.9540909066937142</v>
      </c>
      <c r="JQ40" s="334">
        <f t="shared" si="42"/>
        <v>4.4646157431940452</v>
      </c>
      <c r="JR40" s="334">
        <f t="shared" si="42"/>
        <v>6.4415191969923473</v>
      </c>
      <c r="JS40" s="334">
        <f t="shared" si="42"/>
        <v>5.0349310196055495</v>
      </c>
      <c r="JT40" s="334">
        <f t="shared" si="42"/>
        <v>3.8017876468284451</v>
      </c>
      <c r="JU40" s="334">
        <f t="shared" si="42"/>
        <v>0</v>
      </c>
      <c r="JV40" s="334">
        <f t="shared" si="42"/>
        <v>0</v>
      </c>
      <c r="JW40" s="334">
        <f t="shared" si="42"/>
        <v>4.7348024004173359</v>
      </c>
      <c r="JX40" s="334">
        <f t="shared" si="42"/>
        <v>5.2810478966623187</v>
      </c>
      <c r="JY40" s="334">
        <f t="shared" si="42"/>
        <v>5.390883100293566</v>
      </c>
      <c r="JZ40" s="334">
        <f t="shared" si="42"/>
        <v>4.8559506440856302</v>
      </c>
      <c r="KA40" s="334">
        <f t="shared" si="42"/>
        <v>4.2008877739927781</v>
      </c>
      <c r="KB40" s="334">
        <f t="shared" si="42"/>
        <v>0</v>
      </c>
      <c r="KC40" s="334">
        <f t="shared" si="42"/>
        <v>0</v>
      </c>
      <c r="KD40" s="334">
        <f t="shared" si="42"/>
        <v>4.2949969192084039</v>
      </c>
      <c r="KE40" s="334">
        <f t="shared" si="42"/>
        <v>4.6141926128938842</v>
      </c>
      <c r="KF40" s="334">
        <f t="shared" si="42"/>
        <v>5.4563848562168191</v>
      </c>
      <c r="KG40" s="334">
        <f t="shared" si="42"/>
        <v>4.9396696983558179</v>
      </c>
      <c r="KH40" s="334">
        <f t="shared" si="42"/>
        <v>3.5350070567874323</v>
      </c>
      <c r="KI40" s="334">
        <f t="shared" si="42"/>
        <v>0</v>
      </c>
      <c r="KJ40" s="334">
        <f t="shared" si="42"/>
        <v>0</v>
      </c>
      <c r="KK40" s="334">
        <f t="shared" si="42"/>
        <v>3.7113459098344697</v>
      </c>
      <c r="KL40" s="334">
        <f t="shared" si="42"/>
        <v>3.3847181500793813</v>
      </c>
      <c r="KM40" s="334">
        <f t="shared" si="42"/>
        <v>3.3962995865136865</v>
      </c>
      <c r="KN40" s="334">
        <f t="shared" si="42"/>
        <v>3.5313797422835744</v>
      </c>
      <c r="KO40" s="334">
        <f t="shared" si="42"/>
        <v>3.2152511453665649</v>
      </c>
      <c r="KP40" s="334">
        <f t="shared" si="42"/>
        <v>0</v>
      </c>
      <c r="KQ40" s="334">
        <f t="shared" si="42"/>
        <v>0</v>
      </c>
      <c r="KR40" s="334">
        <f t="shared" si="42"/>
        <v>3.6310488362943967</v>
      </c>
      <c r="KS40" s="334">
        <f t="shared" si="42"/>
        <v>3.0661728487511701</v>
      </c>
      <c r="KT40" s="334">
        <f t="shared" si="42"/>
        <v>3.3116311515368828</v>
      </c>
      <c r="KU40" s="334">
        <f t="shared" si="42"/>
        <v>3.3015056301187693</v>
      </c>
      <c r="KV40" s="334">
        <f t="shared" si="42"/>
        <v>3.3971871226500152</v>
      </c>
      <c r="KW40" s="334">
        <f t="shared" si="42"/>
        <v>0</v>
      </c>
      <c r="KX40" s="334">
        <f t="shared" si="42"/>
        <v>0</v>
      </c>
      <c r="KY40" s="334">
        <f t="shared" si="42"/>
        <v>3.364115653450015</v>
      </c>
      <c r="KZ40" s="334">
        <f t="shared" si="42"/>
        <v>3.1776973423704833</v>
      </c>
      <c r="LA40" s="334">
        <f t="shared" si="42"/>
        <v>3.1553098380715001</v>
      </c>
      <c r="LB40" s="334">
        <f t="shared" si="42"/>
        <v>3.6186302781498112</v>
      </c>
      <c r="LC40" s="334">
        <f t="shared" si="42"/>
        <v>3.7130395395086992</v>
      </c>
      <c r="LD40" s="334">
        <f t="shared" si="42"/>
        <v>0</v>
      </c>
      <c r="LE40" s="334">
        <f t="shared" si="42"/>
        <v>0</v>
      </c>
      <c r="LF40" s="334">
        <f t="shared" si="42"/>
        <v>4.1512918475293796</v>
      </c>
      <c r="LG40" s="334">
        <f t="shared" si="42"/>
        <v>4.0520103837513854</v>
      </c>
      <c r="LH40" s="334">
        <f t="shared" si="42"/>
        <v>3.7035294297183667</v>
      </c>
      <c r="LI40" s="334">
        <f t="shared" si="42"/>
        <v>3.8323253986830434</v>
      </c>
      <c r="LJ40" s="334">
        <f t="shared" si="42"/>
        <v>4.0704381396894069</v>
      </c>
      <c r="LK40" s="334">
        <f t="shared" si="42"/>
        <v>0</v>
      </c>
      <c r="LL40" s="334">
        <f t="shared" si="42"/>
        <v>0</v>
      </c>
      <c r="LM40" s="334">
        <f t="shared" si="42"/>
        <v>4.037345929314597</v>
      </c>
      <c r="LN40" s="334">
        <f t="shared" si="42"/>
        <v>3.9841391936066852</v>
      </c>
      <c r="LO40" s="334">
        <f t="shared" si="42"/>
        <v>4.1514738368765425</v>
      </c>
      <c r="LP40" s="334">
        <f t="shared" si="42"/>
        <v>4.8192020941026703</v>
      </c>
      <c r="LQ40" s="334">
        <f t="shared" si="42"/>
        <v>4.1896047316866589</v>
      </c>
      <c r="LR40" s="334">
        <f t="shared" si="42"/>
        <v>0</v>
      </c>
      <c r="LS40" s="334">
        <f t="shared" ref="LS40:NJ40" si="43">IF(LS1=1,SUMIFS(LS$4:LS$27,$I$4:$I$27,"&gt;="&amp;$I$19,$I$4:$I$27,"&lt;="&amp;$I$22),IF(LS1=2,SUMIFS(LS$4:LS$27,$I$4:$I$27,"&gt;="&amp;$I$19,$I$4:$I$27,"&lt;="&amp;$I$22),IF(LS1=3,SUMIFS(LS$4:LS$27,$I$4:$I$27,"&gt;="&amp;$I$19,$I$4:$I$27,"&lt;="&amp;$I$22),IF(LS1=4,SUMIFS(LS$4:LS$27,$I$4:$I$27,"&gt;="&amp;$I$19,$I$4:$I$27,"&lt;="&amp;$I$22),IF(LS1=5,SUMIFS(LS$4:LS$27,$I$4:$I$27,"&gt;="&amp;$I$19,$I$4:$I$27,"&lt;="&amp;$I$22),0)))))</f>
        <v>0</v>
      </c>
      <c r="LT40" s="334">
        <f t="shared" si="43"/>
        <v>3.7901953240446562</v>
      </c>
      <c r="LU40" s="334">
        <f t="shared" si="43"/>
        <v>4.2311668246073948</v>
      </c>
      <c r="LV40" s="334">
        <f t="shared" si="43"/>
        <v>4.7090114267264793</v>
      </c>
      <c r="LW40" s="334">
        <f t="shared" si="43"/>
        <v>5.1755341080048041</v>
      </c>
      <c r="LX40" s="334">
        <f t="shared" si="43"/>
        <v>4.9837105319436779</v>
      </c>
      <c r="LY40" s="334">
        <f t="shared" si="43"/>
        <v>0</v>
      </c>
      <c r="LZ40" s="334">
        <f t="shared" si="43"/>
        <v>0</v>
      </c>
      <c r="MA40" s="334">
        <f t="shared" si="43"/>
        <v>4.5226506876517254</v>
      </c>
      <c r="MB40" s="334">
        <f t="shared" si="43"/>
        <v>4.3437928782370046</v>
      </c>
      <c r="MC40" s="334">
        <f t="shared" si="43"/>
        <v>4.495938045024201</v>
      </c>
      <c r="MD40" s="334">
        <f t="shared" si="43"/>
        <v>4.3227985856719293</v>
      </c>
      <c r="ME40" s="334">
        <f t="shared" si="43"/>
        <v>4.2556706168937151</v>
      </c>
      <c r="MF40" s="334">
        <f t="shared" si="43"/>
        <v>0</v>
      </c>
      <c r="MG40" s="334">
        <f t="shared" si="43"/>
        <v>0</v>
      </c>
      <c r="MH40" s="334">
        <f t="shared" si="43"/>
        <v>3.9097431100419802</v>
      </c>
      <c r="MI40" s="334">
        <f t="shared" si="43"/>
        <v>4.2231454318103934</v>
      </c>
      <c r="MJ40" s="334">
        <f t="shared" si="43"/>
        <v>4.4102108219208045</v>
      </c>
      <c r="MK40" s="334">
        <f t="shared" si="43"/>
        <v>4.3872189372621566</v>
      </c>
      <c r="ML40" s="334">
        <f t="shared" si="43"/>
        <v>4.2435560121058131</v>
      </c>
      <c r="MM40" s="334">
        <f t="shared" si="43"/>
        <v>0</v>
      </c>
      <c r="MN40" s="334">
        <f t="shared" si="43"/>
        <v>0</v>
      </c>
      <c r="MO40" s="334">
        <f t="shared" si="43"/>
        <v>4.6473466869958218</v>
      </c>
      <c r="MP40" s="334">
        <f t="shared" si="43"/>
        <v>4.4878765689192353</v>
      </c>
      <c r="MQ40" s="334">
        <f t="shared" si="43"/>
        <v>4.6530818348166179</v>
      </c>
      <c r="MR40" s="334">
        <f t="shared" si="43"/>
        <v>4.5509327402372524</v>
      </c>
      <c r="MS40" s="334">
        <f t="shared" si="43"/>
        <v>4.2977282096531688</v>
      </c>
      <c r="MT40" s="334">
        <f t="shared" si="43"/>
        <v>0</v>
      </c>
      <c r="MU40" s="334">
        <f t="shared" si="43"/>
        <v>0</v>
      </c>
      <c r="MV40" s="334">
        <f t="shared" si="43"/>
        <v>4.5784430788847468</v>
      </c>
      <c r="MW40" s="334">
        <f t="shared" si="43"/>
        <v>4.6529270224865051</v>
      </c>
      <c r="MX40" s="334">
        <f t="shared" si="43"/>
        <v>4.5126469096415782</v>
      </c>
      <c r="MY40" s="334">
        <f t="shared" si="43"/>
        <v>4.6658351773495736</v>
      </c>
      <c r="MZ40" s="334">
        <f t="shared" si="43"/>
        <v>4.1569560056753332</v>
      </c>
      <c r="NA40" s="334">
        <f t="shared" si="43"/>
        <v>0</v>
      </c>
      <c r="NB40" s="334">
        <f t="shared" si="43"/>
        <v>0</v>
      </c>
      <c r="NC40" s="334">
        <f t="shared" si="43"/>
        <v>5.2110138557438965</v>
      </c>
      <c r="ND40" s="334">
        <f t="shared" si="43"/>
        <v>5.0267064769069218</v>
      </c>
      <c r="NE40" s="334">
        <f t="shared" si="43"/>
        <v>4.8149618295338836</v>
      </c>
      <c r="NF40" s="334">
        <f t="shared" si="43"/>
        <v>4.5870287037883948</v>
      </c>
      <c r="NG40" s="334">
        <f t="shared" si="43"/>
        <v>4.5693974658287759</v>
      </c>
      <c r="NH40" s="334">
        <f t="shared" si="43"/>
        <v>0</v>
      </c>
      <c r="NI40" s="334">
        <f t="shared" si="43"/>
        <v>0</v>
      </c>
      <c r="NJ40" s="334">
        <f t="shared" si="43"/>
        <v>5.2584969378602171</v>
      </c>
    </row>
    <row r="41" spans="7:374" hidden="1" x14ac:dyDescent="0.25">
      <c r="I41" s="200"/>
    </row>
    <row r="42" spans="7:374" ht="15.75" hidden="1" thickBot="1" x14ac:dyDescent="0.3">
      <c r="H42" s="325" t="s">
        <v>250</v>
      </c>
      <c r="I42" s="200"/>
    </row>
    <row r="43" spans="7:374" ht="15.75" hidden="1" thickBot="1" x14ac:dyDescent="0.3">
      <c r="H43" s="34" t="s">
        <v>251</v>
      </c>
      <c r="I43" s="200" t="s">
        <v>245</v>
      </c>
      <c r="J43" s="334">
        <f>SUMIFS(J$4:J$27,$I$4:$I$27,"&gt;="&amp;$I$4,$I$4:$I$27,"&lt;="&amp;$I$10)+SUMIFS(J$4:J$27,$I$4:$I$27,"&gt;="&amp;$I$26,$I$4:$I$27,"&lt;="&amp;$I$27)</f>
        <v>9.1270493788312113</v>
      </c>
      <c r="K43" s="334">
        <f t="shared" ref="K43:BV43" si="44">SUMIFS(K$4:K$27,$I$4:$I$27,"&gt;="&amp;$I$4,$I$4:$I$27,"&lt;="&amp;$I$10)+SUMIFS(K$4:K$27,$I$4:$I$27,"&gt;="&amp;$I$26,$I$4:$I$27,"&lt;="&amp;$I$27)</f>
        <v>8.5667127708935613</v>
      </c>
      <c r="L43" s="334">
        <f t="shared" si="44"/>
        <v>8.3315663518807366</v>
      </c>
      <c r="M43" s="334">
        <f t="shared" si="44"/>
        <v>7.9107503744539187</v>
      </c>
      <c r="N43" s="334">
        <f t="shared" si="44"/>
        <v>8.3477479446807443</v>
      </c>
      <c r="O43" s="334">
        <f t="shared" si="44"/>
        <v>9.0520582848504461</v>
      </c>
      <c r="P43" s="334">
        <f t="shared" si="44"/>
        <v>8.9368016193708701</v>
      </c>
      <c r="Q43" s="334">
        <f t="shared" si="44"/>
        <v>7.7248710100415137</v>
      </c>
      <c r="R43" s="334">
        <f t="shared" si="44"/>
        <v>6.9226653429984353</v>
      </c>
      <c r="S43" s="334">
        <f t="shared" si="44"/>
        <v>6.7871877230532007</v>
      </c>
      <c r="T43" s="334">
        <f t="shared" si="44"/>
        <v>6.3834127015539739</v>
      </c>
      <c r="U43" s="334">
        <f t="shared" si="44"/>
        <v>6.1666265781029814</v>
      </c>
      <c r="V43" s="334">
        <f t="shared" si="44"/>
        <v>5.8923072348740728</v>
      </c>
      <c r="W43" s="334">
        <f t="shared" si="44"/>
        <v>7.6095530153316453</v>
      </c>
      <c r="X43" s="334">
        <f t="shared" si="44"/>
        <v>7.6882123701115761</v>
      </c>
      <c r="Y43" s="334">
        <f t="shared" si="44"/>
        <v>7.0314057538193016</v>
      </c>
      <c r="Z43" s="334">
        <f t="shared" si="44"/>
        <v>6.3866479057510475</v>
      </c>
      <c r="AA43" s="334">
        <f t="shared" si="44"/>
        <v>7.0404570570104505</v>
      </c>
      <c r="AB43" s="334">
        <f t="shared" si="44"/>
        <v>6.9728381890731379</v>
      </c>
      <c r="AC43" s="334">
        <f t="shared" si="44"/>
        <v>6.6002232031881558</v>
      </c>
      <c r="AD43" s="334">
        <f t="shared" si="44"/>
        <v>6.152760691983195</v>
      </c>
      <c r="AE43" s="334">
        <f t="shared" si="44"/>
        <v>5.9258782450820142</v>
      </c>
      <c r="AF43" s="334">
        <f t="shared" si="44"/>
        <v>5.8266347823585773</v>
      </c>
      <c r="AG43" s="334">
        <f t="shared" si="44"/>
        <v>5.9676501483220212</v>
      </c>
      <c r="AH43" s="334">
        <f t="shared" si="44"/>
        <v>6.7491444254686641</v>
      </c>
      <c r="AI43" s="334">
        <f t="shared" si="44"/>
        <v>6.5896320988720589</v>
      </c>
      <c r="AJ43" s="334">
        <f t="shared" si="44"/>
        <v>6.3488874792514975</v>
      </c>
      <c r="AK43" s="334">
        <f t="shared" si="44"/>
        <v>5.6034853253397134</v>
      </c>
      <c r="AL43" s="334">
        <f t="shared" si="44"/>
        <v>5.9759285168736751</v>
      </c>
      <c r="AM43" s="334">
        <f t="shared" si="44"/>
        <v>6.4991770452931483</v>
      </c>
      <c r="AN43" s="334">
        <f t="shared" si="44"/>
        <v>6.6885997325078002</v>
      </c>
      <c r="AO43" s="334">
        <f t="shared" si="44"/>
        <v>6.2847867014849426</v>
      </c>
      <c r="AP43" s="334">
        <f t="shared" si="44"/>
        <v>6.3995410128513308</v>
      </c>
      <c r="AQ43" s="334">
        <f t="shared" si="44"/>
        <v>7.4722801962113969</v>
      </c>
      <c r="AR43" s="334">
        <f t="shared" si="44"/>
        <v>6.4947504721740561</v>
      </c>
      <c r="AS43" s="334">
        <f t="shared" si="44"/>
        <v>6.0198514204882585</v>
      </c>
      <c r="AT43" s="334">
        <f t="shared" si="44"/>
        <v>6.6746852251457094</v>
      </c>
      <c r="AU43" s="334">
        <f t="shared" si="44"/>
        <v>6.4596478946642319</v>
      </c>
      <c r="AV43" s="334">
        <f t="shared" si="44"/>
        <v>6.4755772366922466</v>
      </c>
      <c r="AW43" s="334">
        <f t="shared" si="44"/>
        <v>6.6912541900583973</v>
      </c>
      <c r="AX43" s="334">
        <f t="shared" si="44"/>
        <v>5.9669228401152274</v>
      </c>
      <c r="AY43" s="334">
        <f t="shared" si="44"/>
        <v>5.4082592374258498</v>
      </c>
      <c r="AZ43" s="334">
        <f t="shared" si="44"/>
        <v>5.4343656943191858</v>
      </c>
      <c r="BA43" s="334">
        <f t="shared" si="44"/>
        <v>6.3869874179338293</v>
      </c>
      <c r="BB43" s="334">
        <f t="shared" si="44"/>
        <v>6.1894919600607352</v>
      </c>
      <c r="BC43" s="334">
        <f t="shared" si="44"/>
        <v>5.6180646545236907</v>
      </c>
      <c r="BD43" s="334">
        <f t="shared" si="44"/>
        <v>5.5316721060787035</v>
      </c>
      <c r="BE43" s="334">
        <f t="shared" si="44"/>
        <v>6.0351109697196543</v>
      </c>
      <c r="BF43" s="334">
        <f t="shared" si="44"/>
        <v>5.8629457724877749</v>
      </c>
      <c r="BG43" s="334">
        <f t="shared" si="44"/>
        <v>5.8807169369548262</v>
      </c>
      <c r="BH43" s="334">
        <f t="shared" si="44"/>
        <v>5.2722564610495617</v>
      </c>
      <c r="BI43" s="334">
        <f t="shared" si="44"/>
        <v>5.1785157681479639</v>
      </c>
      <c r="BJ43" s="334">
        <f t="shared" si="44"/>
        <v>5.1603333487393312</v>
      </c>
      <c r="BK43" s="334">
        <f t="shared" si="44"/>
        <v>5.7445429384724909</v>
      </c>
      <c r="BL43" s="334">
        <f t="shared" si="44"/>
        <v>5.6908295808117808</v>
      </c>
      <c r="BM43" s="334">
        <f t="shared" si="44"/>
        <v>5.5247803045744615</v>
      </c>
      <c r="BN43" s="334">
        <f t="shared" si="44"/>
        <v>5.648491091480949</v>
      </c>
      <c r="BO43" s="334">
        <f t="shared" si="44"/>
        <v>5.7000556773653868</v>
      </c>
      <c r="BP43" s="334">
        <f t="shared" si="44"/>
        <v>5.5809682874334312</v>
      </c>
      <c r="BQ43" s="334">
        <f t="shared" si="44"/>
        <v>5.2985141763329597</v>
      </c>
      <c r="BR43" s="334">
        <f t="shared" si="44"/>
        <v>5.5713826696701236</v>
      </c>
      <c r="BS43" s="334">
        <f t="shared" si="44"/>
        <v>6.1228111640206597</v>
      </c>
      <c r="BT43" s="334">
        <f t="shared" si="44"/>
        <v>5.8966516872291672</v>
      </c>
      <c r="BU43" s="334">
        <f t="shared" si="44"/>
        <v>6.1681665736888691</v>
      </c>
      <c r="BV43" s="334">
        <f t="shared" si="44"/>
        <v>6.1837822764409953</v>
      </c>
      <c r="BW43" s="334">
        <f t="shared" ref="BW43:EH43" si="45">SUMIFS(BW$4:BW$27,$I$4:$I$27,"&gt;="&amp;$I$4,$I$4:$I$27,"&lt;="&amp;$I$10)+SUMIFS(BW$4:BW$27,$I$4:$I$27,"&gt;="&amp;$I$26,$I$4:$I$27,"&lt;="&amp;$I$27)</f>
        <v>6.0285571724209479</v>
      </c>
      <c r="BX43" s="334">
        <f t="shared" si="45"/>
        <v>6.0993412817812303</v>
      </c>
      <c r="BY43" s="334">
        <f t="shared" si="45"/>
        <v>6.3646927603570527</v>
      </c>
      <c r="BZ43" s="334">
        <f t="shared" si="45"/>
        <v>6.0926304224720429</v>
      </c>
      <c r="CA43" s="334">
        <f t="shared" si="45"/>
        <v>5.4769045742272873</v>
      </c>
      <c r="CB43" s="334">
        <f t="shared" si="45"/>
        <v>6.1170279238474956</v>
      </c>
      <c r="CC43" s="334">
        <f t="shared" si="45"/>
        <v>6.1330109240324733</v>
      </c>
      <c r="CD43" s="334">
        <f t="shared" si="45"/>
        <v>6.3113760002431167</v>
      </c>
      <c r="CE43" s="334">
        <f t="shared" si="45"/>
        <v>6.3695060902528695</v>
      </c>
      <c r="CF43" s="334">
        <f t="shared" si="45"/>
        <v>6.2160551080146158</v>
      </c>
      <c r="CG43" s="334">
        <f t="shared" si="45"/>
        <v>6.533882687739327</v>
      </c>
      <c r="CH43" s="334">
        <f t="shared" si="45"/>
        <v>6.2218833027390792</v>
      </c>
      <c r="CI43" s="334">
        <f t="shared" si="45"/>
        <v>6.1721584700964165</v>
      </c>
      <c r="CJ43" s="334">
        <f t="shared" si="45"/>
        <v>6.2383541592849596</v>
      </c>
      <c r="CK43" s="334">
        <f t="shared" si="45"/>
        <v>6.1927145613556576</v>
      </c>
      <c r="CL43" s="334">
        <f t="shared" si="45"/>
        <v>6.0694886798987469</v>
      </c>
      <c r="CM43" s="334">
        <f t="shared" si="45"/>
        <v>6.112119492023675</v>
      </c>
      <c r="CN43" s="334">
        <f t="shared" si="45"/>
        <v>6.0240243204773467</v>
      </c>
      <c r="CO43" s="334">
        <f t="shared" si="45"/>
        <v>6.009941126516587</v>
      </c>
      <c r="CP43" s="334">
        <f t="shared" si="45"/>
        <v>6.0175071948367984</v>
      </c>
      <c r="CQ43" s="334">
        <f t="shared" si="45"/>
        <v>6.0157836082455614</v>
      </c>
      <c r="CR43" s="334">
        <f t="shared" si="45"/>
        <v>5.7300043397022016</v>
      </c>
      <c r="CS43" s="334">
        <f t="shared" si="45"/>
        <v>5.4846868767906569</v>
      </c>
      <c r="CT43" s="334">
        <f t="shared" si="45"/>
        <v>5.3565693831061463</v>
      </c>
      <c r="CU43" s="334">
        <f t="shared" si="45"/>
        <v>5.649176005708382</v>
      </c>
      <c r="CV43" s="334">
        <f t="shared" si="45"/>
        <v>5.5086153691221291</v>
      </c>
      <c r="CW43" s="334">
        <f t="shared" si="45"/>
        <v>5.5332116220331606</v>
      </c>
      <c r="CX43" s="334">
        <f t="shared" si="45"/>
        <v>5.684860195537988</v>
      </c>
      <c r="CY43" s="334">
        <f t="shared" si="45"/>
        <v>5.5273108828828299</v>
      </c>
      <c r="CZ43" s="334">
        <f t="shared" si="45"/>
        <v>6.0745051126737186</v>
      </c>
      <c r="DA43" s="334">
        <f t="shared" si="45"/>
        <v>5.8822834783420737</v>
      </c>
      <c r="DB43" s="334">
        <f t="shared" si="45"/>
        <v>5.537814604517231</v>
      </c>
      <c r="DC43" s="334">
        <f t="shared" si="45"/>
        <v>5.8133411827470773</v>
      </c>
      <c r="DD43" s="334">
        <f t="shared" si="45"/>
        <v>5.8717735220230178</v>
      </c>
      <c r="DE43" s="334">
        <f t="shared" si="45"/>
        <v>5.6624531002592766</v>
      </c>
      <c r="DF43" s="334">
        <f t="shared" si="45"/>
        <v>5.7644056114088196</v>
      </c>
      <c r="DG43" s="334">
        <f t="shared" si="45"/>
        <v>5.4856272019524397</v>
      </c>
      <c r="DH43" s="334">
        <f t="shared" si="45"/>
        <v>5.4536875361530726</v>
      </c>
      <c r="DI43" s="334">
        <f t="shared" si="45"/>
        <v>5.0693654519097189</v>
      </c>
      <c r="DJ43" s="334">
        <f t="shared" si="45"/>
        <v>5.5296338861856196</v>
      </c>
      <c r="DK43" s="334">
        <f t="shared" si="45"/>
        <v>6.0029380026159265</v>
      </c>
      <c r="DL43" s="334">
        <f t="shared" si="45"/>
        <v>5.4714357451509255</v>
      </c>
      <c r="DM43" s="334">
        <f t="shared" si="45"/>
        <v>5.7807070128693852</v>
      </c>
      <c r="DN43" s="334">
        <f t="shared" si="45"/>
        <v>5.5821635787967976</v>
      </c>
      <c r="DO43" s="334">
        <f t="shared" si="45"/>
        <v>5.9088938717940289</v>
      </c>
      <c r="DP43" s="334">
        <f t="shared" si="45"/>
        <v>5.730341750624623</v>
      </c>
      <c r="DQ43" s="334">
        <f t="shared" si="45"/>
        <v>5.4011851214238868</v>
      </c>
      <c r="DR43" s="334">
        <f t="shared" si="45"/>
        <v>5.4555012630623789</v>
      </c>
      <c r="DS43" s="334">
        <f t="shared" si="45"/>
        <v>5.1887245332885605</v>
      </c>
      <c r="DT43" s="334">
        <f t="shared" si="45"/>
        <v>5.1135785803459548</v>
      </c>
      <c r="DU43" s="334">
        <f t="shared" si="45"/>
        <v>4.9360512325226535</v>
      </c>
      <c r="DV43" s="334">
        <f t="shared" si="45"/>
        <v>5.0946207344433034</v>
      </c>
      <c r="DW43" s="334">
        <f t="shared" si="45"/>
        <v>5.2417135570229165</v>
      </c>
      <c r="DX43" s="334">
        <f t="shared" si="45"/>
        <v>5.0358156392147997</v>
      </c>
      <c r="DY43" s="334">
        <f t="shared" si="45"/>
        <v>5.3513297261677986</v>
      </c>
      <c r="DZ43" s="334">
        <f t="shared" si="45"/>
        <v>5.2884532142071361</v>
      </c>
      <c r="EA43" s="334">
        <f t="shared" si="45"/>
        <v>5.2736675732711653</v>
      </c>
      <c r="EB43" s="334">
        <f t="shared" si="45"/>
        <v>5.9087979369826744</v>
      </c>
      <c r="EC43" s="334">
        <f t="shared" si="45"/>
        <v>6.4861540394625061</v>
      </c>
      <c r="ED43" s="334">
        <f t="shared" si="45"/>
        <v>5.9014587309981659</v>
      </c>
      <c r="EE43" s="334">
        <f t="shared" si="45"/>
        <v>5.135656172965418</v>
      </c>
      <c r="EF43" s="334">
        <f t="shared" si="45"/>
        <v>5.0090298396361703</v>
      </c>
      <c r="EG43" s="334">
        <f t="shared" si="45"/>
        <v>5.190741402750211</v>
      </c>
      <c r="EH43" s="334">
        <f t="shared" si="45"/>
        <v>5.3329011633642702</v>
      </c>
      <c r="EI43" s="334">
        <f t="shared" ref="EI43:GT43" si="46">SUMIFS(EI$4:EI$27,$I$4:$I$27,"&gt;="&amp;$I$4,$I$4:$I$27,"&lt;="&amp;$I$10)+SUMIFS(EI$4:EI$27,$I$4:$I$27,"&gt;="&amp;$I$26,$I$4:$I$27,"&lt;="&amp;$I$27)</f>
        <v>5.3219938626906957</v>
      </c>
      <c r="EJ43" s="334">
        <f t="shared" si="46"/>
        <v>5.4179726391386227</v>
      </c>
      <c r="EK43" s="334">
        <f t="shared" si="46"/>
        <v>5.5129755863961325</v>
      </c>
      <c r="EL43" s="334">
        <f t="shared" si="46"/>
        <v>5.3985071231393604</v>
      </c>
      <c r="EM43" s="334">
        <f t="shared" si="46"/>
        <v>5.5523661881769302</v>
      </c>
      <c r="EN43" s="334">
        <f t="shared" si="46"/>
        <v>5.6328547572048926</v>
      </c>
      <c r="EO43" s="334">
        <f t="shared" si="46"/>
        <v>5.8226315439162324</v>
      </c>
      <c r="EP43" s="334">
        <f t="shared" si="46"/>
        <v>5.4727784427042501</v>
      </c>
      <c r="EQ43" s="334">
        <f t="shared" si="46"/>
        <v>5.6148834881414471</v>
      </c>
      <c r="ER43" s="334">
        <f t="shared" si="46"/>
        <v>5.4733317779961013</v>
      </c>
      <c r="ES43" s="334">
        <f t="shared" si="46"/>
        <v>5.9389292621090899</v>
      </c>
      <c r="ET43" s="334">
        <f t="shared" si="46"/>
        <v>6.0807999622097002</v>
      </c>
      <c r="EU43" s="334">
        <f t="shared" si="46"/>
        <v>5.6242050414747711</v>
      </c>
      <c r="EV43" s="334">
        <f t="shared" si="46"/>
        <v>5.8763483227249518</v>
      </c>
      <c r="EW43" s="334">
        <f t="shared" si="46"/>
        <v>6.3477136873555216</v>
      </c>
      <c r="EX43" s="334">
        <f t="shared" si="46"/>
        <v>6.8151381231751778</v>
      </c>
      <c r="EY43" s="334">
        <f t="shared" si="46"/>
        <v>8.2343490247376785</v>
      </c>
      <c r="EZ43" s="334">
        <f t="shared" si="46"/>
        <v>7.7977786432208545</v>
      </c>
      <c r="FA43" s="334">
        <f t="shared" si="46"/>
        <v>5.7706437100335215</v>
      </c>
      <c r="FB43" s="334">
        <f t="shared" si="46"/>
        <v>6.8664695044253019</v>
      </c>
      <c r="FC43" s="334">
        <f t="shared" si="46"/>
        <v>7.0260107039444408</v>
      </c>
      <c r="FD43" s="334">
        <f t="shared" si="46"/>
        <v>6.5454830713611667</v>
      </c>
      <c r="FE43" s="334">
        <f t="shared" si="46"/>
        <v>7.1119374815325127</v>
      </c>
      <c r="FF43" s="334">
        <f t="shared" si="46"/>
        <v>8.2589235583810687</v>
      </c>
      <c r="FG43" s="334">
        <f t="shared" si="46"/>
        <v>7.317979003120417</v>
      </c>
      <c r="FH43" s="334">
        <f t="shared" si="46"/>
        <v>6.077146222268186</v>
      </c>
      <c r="FI43" s="334">
        <f t="shared" si="46"/>
        <v>5.9525871014077003</v>
      </c>
      <c r="FJ43" s="334">
        <f t="shared" si="46"/>
        <v>6.1977751283277263</v>
      </c>
      <c r="FK43" s="334">
        <f t="shared" si="46"/>
        <v>6.1101325514599969</v>
      </c>
      <c r="FL43" s="334">
        <f t="shared" si="46"/>
        <v>6.6638853169416823</v>
      </c>
      <c r="FM43" s="334">
        <f t="shared" si="46"/>
        <v>7.4772598972715283</v>
      </c>
      <c r="FN43" s="334">
        <f t="shared" si="46"/>
        <v>7.5125518655411412</v>
      </c>
      <c r="FO43" s="334">
        <f t="shared" si="46"/>
        <v>6.4599722936925668</v>
      </c>
      <c r="FP43" s="334">
        <f t="shared" si="46"/>
        <v>6.6367514878208782</v>
      </c>
      <c r="FQ43" s="334">
        <f t="shared" si="46"/>
        <v>7.0761623290465439</v>
      </c>
      <c r="FR43" s="334">
        <f t="shared" si="46"/>
        <v>8.296146283833373</v>
      </c>
      <c r="FS43" s="334">
        <f t="shared" si="46"/>
        <v>8.0227723539913374</v>
      </c>
      <c r="FT43" s="334">
        <f t="shared" si="46"/>
        <v>8.0255140393292521</v>
      </c>
      <c r="FU43" s="334">
        <f t="shared" si="46"/>
        <v>8.7958647651440121</v>
      </c>
      <c r="FV43" s="334">
        <f t="shared" si="46"/>
        <v>9.7925227161442585</v>
      </c>
      <c r="FW43" s="334">
        <f t="shared" si="46"/>
        <v>11.171910587236525</v>
      </c>
      <c r="FX43" s="334">
        <f t="shared" si="46"/>
        <v>9.4566651775873396</v>
      </c>
      <c r="FY43" s="334">
        <f t="shared" si="46"/>
        <v>9.5138006737573946</v>
      </c>
      <c r="FZ43" s="334">
        <f t="shared" si="46"/>
        <v>8.578989969767278</v>
      </c>
      <c r="GA43" s="334">
        <f t="shared" si="46"/>
        <v>7.3298243215857042</v>
      </c>
      <c r="GB43" s="334">
        <f t="shared" si="46"/>
        <v>7.9240978310393224</v>
      </c>
      <c r="GC43" s="334">
        <f t="shared" si="46"/>
        <v>8.8631688920069198</v>
      </c>
      <c r="GD43" s="334">
        <f t="shared" si="46"/>
        <v>7.861343203857281</v>
      </c>
      <c r="GE43" s="334">
        <f t="shared" si="46"/>
        <v>7.8121336014674956</v>
      </c>
      <c r="GF43" s="334">
        <f t="shared" si="46"/>
        <v>9.1221269914033201</v>
      </c>
      <c r="GG43" s="334">
        <f t="shared" si="46"/>
        <v>10.149749464482293</v>
      </c>
      <c r="GH43" s="334">
        <f t="shared" si="46"/>
        <v>12.243168304380662</v>
      </c>
      <c r="GI43" s="334">
        <f t="shared" si="46"/>
        <v>13.47298110988184</v>
      </c>
      <c r="GJ43" s="334">
        <f t="shared" si="46"/>
        <v>14.38921809868746</v>
      </c>
      <c r="GK43" s="334">
        <f t="shared" si="46"/>
        <v>14.653713471469459</v>
      </c>
      <c r="GL43" s="334">
        <f t="shared" si="46"/>
        <v>13.649862752514167</v>
      </c>
      <c r="GM43" s="334">
        <f t="shared" si="46"/>
        <v>14.315523930251675</v>
      </c>
      <c r="GN43" s="334">
        <f t="shared" si="46"/>
        <v>13.951351657199229</v>
      </c>
      <c r="GO43" s="334">
        <f t="shared" si="46"/>
        <v>9.2104456382676201</v>
      </c>
      <c r="GP43" s="334">
        <f t="shared" si="46"/>
        <v>8.0948155076241886</v>
      </c>
      <c r="GQ43" s="334">
        <f t="shared" si="46"/>
        <v>9.1211136566665303</v>
      </c>
      <c r="GR43" s="334">
        <f t="shared" si="46"/>
        <v>10.380572808884175</v>
      </c>
      <c r="GS43" s="334">
        <f t="shared" si="46"/>
        <v>11.773586746127682</v>
      </c>
      <c r="GT43" s="334">
        <f t="shared" si="46"/>
        <v>10.408209985858425</v>
      </c>
      <c r="GU43" s="334">
        <f t="shared" ref="GU43:JF43" si="47">SUMIFS(GU$4:GU$27,$I$4:$I$27,"&gt;="&amp;$I$4,$I$4:$I$27,"&lt;="&amp;$I$10)+SUMIFS(GU$4:GU$27,$I$4:$I$27,"&gt;="&amp;$I$26,$I$4:$I$27,"&lt;="&amp;$I$27)</f>
        <v>9.7403186266631501</v>
      </c>
      <c r="GV43" s="334">
        <f t="shared" si="47"/>
        <v>10.749604567626241</v>
      </c>
      <c r="GW43" s="334">
        <f t="shared" si="47"/>
        <v>11.81222264354405</v>
      </c>
      <c r="GX43" s="334">
        <f t="shared" si="47"/>
        <v>11.823075933350827</v>
      </c>
      <c r="GY43" s="334">
        <f t="shared" si="47"/>
        <v>12.776481354750072</v>
      </c>
      <c r="GZ43" s="334">
        <f t="shared" si="47"/>
        <v>10.669209234632806</v>
      </c>
      <c r="HA43" s="334">
        <f t="shared" si="47"/>
        <v>9.6321267023449728</v>
      </c>
      <c r="HB43" s="334">
        <f t="shared" si="47"/>
        <v>9.4923291666480001</v>
      </c>
      <c r="HC43" s="334">
        <f t="shared" si="47"/>
        <v>9.2325188776979452</v>
      </c>
      <c r="HD43" s="334">
        <f t="shared" si="47"/>
        <v>10.511955414252897</v>
      </c>
      <c r="HE43" s="334">
        <f t="shared" si="47"/>
        <v>12.691886239650202</v>
      </c>
      <c r="HF43" s="334">
        <f t="shared" si="47"/>
        <v>13.097042587378207</v>
      </c>
      <c r="HG43" s="334">
        <f t="shared" si="47"/>
        <v>12.710493725567563</v>
      </c>
      <c r="HH43" s="334">
        <f t="shared" si="47"/>
        <v>11.368770884577225</v>
      </c>
      <c r="HI43" s="334">
        <f t="shared" si="47"/>
        <v>11.962611844402105</v>
      </c>
      <c r="HJ43" s="334">
        <f t="shared" si="47"/>
        <v>12.052081202563901</v>
      </c>
      <c r="HK43" s="334">
        <f t="shared" si="47"/>
        <v>11.965466214922694</v>
      </c>
      <c r="HL43" s="334">
        <f t="shared" si="47"/>
        <v>10.285236791251156</v>
      </c>
      <c r="HM43" s="334">
        <f t="shared" si="47"/>
        <v>9.58172612593766</v>
      </c>
      <c r="HN43" s="334">
        <f t="shared" si="47"/>
        <v>12.463444575193243</v>
      </c>
      <c r="HO43" s="334">
        <f t="shared" si="47"/>
        <v>14.391386004670879</v>
      </c>
      <c r="HP43" s="334">
        <f t="shared" si="47"/>
        <v>14.510003355552607</v>
      </c>
      <c r="HQ43" s="334">
        <f t="shared" si="47"/>
        <v>13.97093235922415</v>
      </c>
      <c r="HR43" s="334">
        <f t="shared" si="47"/>
        <v>12.955615302126487</v>
      </c>
      <c r="HS43" s="334">
        <f t="shared" si="47"/>
        <v>14.152962803956445</v>
      </c>
      <c r="HT43" s="334">
        <f t="shared" si="47"/>
        <v>14.231237986198899</v>
      </c>
      <c r="HU43" s="334">
        <f t="shared" si="47"/>
        <v>13.462004407979901</v>
      </c>
      <c r="HV43" s="334">
        <f t="shared" si="47"/>
        <v>14.474033654521929</v>
      </c>
      <c r="HW43" s="334">
        <f t="shared" si="47"/>
        <v>12.837349212538133</v>
      </c>
      <c r="HX43" s="334">
        <f t="shared" si="47"/>
        <v>12.866306549170218</v>
      </c>
      <c r="HY43" s="334">
        <f t="shared" si="47"/>
        <v>10.997702970090515</v>
      </c>
      <c r="HZ43" s="334">
        <f t="shared" si="47"/>
        <v>11.600170786237687</v>
      </c>
      <c r="IA43" s="334">
        <f t="shared" si="47"/>
        <v>10.379823368681871</v>
      </c>
      <c r="IB43" s="334">
        <f t="shared" si="47"/>
        <v>11.456492121099178</v>
      </c>
      <c r="IC43" s="334">
        <f t="shared" si="47"/>
        <v>13.266558183996171</v>
      </c>
      <c r="ID43" s="334">
        <f t="shared" si="47"/>
        <v>13.622982817264932</v>
      </c>
      <c r="IE43" s="334">
        <f t="shared" si="47"/>
        <v>13.078807999399125</v>
      </c>
      <c r="IF43" s="334">
        <f t="shared" si="47"/>
        <v>10.602739113076913</v>
      </c>
      <c r="IG43" s="334">
        <f t="shared" si="47"/>
        <v>8.7168423699692639</v>
      </c>
      <c r="IH43" s="334">
        <f t="shared" si="47"/>
        <v>8.7804266787322387</v>
      </c>
      <c r="II43" s="334">
        <f t="shared" si="47"/>
        <v>10.605906221669176</v>
      </c>
      <c r="IJ43" s="334">
        <f t="shared" si="47"/>
        <v>9.7585676850943113</v>
      </c>
      <c r="IK43" s="334">
        <f t="shared" si="47"/>
        <v>8.176957453007736</v>
      </c>
      <c r="IL43" s="334">
        <f t="shared" si="47"/>
        <v>9.0077933499903828</v>
      </c>
      <c r="IM43" s="334">
        <f t="shared" si="47"/>
        <v>9.3185552907827773</v>
      </c>
      <c r="IN43" s="334">
        <f t="shared" si="47"/>
        <v>12.003741506045971</v>
      </c>
      <c r="IO43" s="334">
        <f t="shared" si="47"/>
        <v>13.972179498540713</v>
      </c>
      <c r="IP43" s="334">
        <f t="shared" si="47"/>
        <v>15.484423431538929</v>
      </c>
      <c r="IQ43" s="334">
        <f t="shared" si="47"/>
        <v>14.520059301514518</v>
      </c>
      <c r="IR43" s="334">
        <f t="shared" si="47"/>
        <v>12.065828399039848</v>
      </c>
      <c r="IS43" s="334">
        <f t="shared" si="47"/>
        <v>9.423360546737463</v>
      </c>
      <c r="IT43" s="334">
        <f t="shared" si="47"/>
        <v>9.4264626609653348</v>
      </c>
      <c r="IU43" s="334">
        <f t="shared" si="47"/>
        <v>12.558167268064837</v>
      </c>
      <c r="IV43" s="334">
        <f t="shared" si="47"/>
        <v>13.861931409202768</v>
      </c>
      <c r="IW43" s="334">
        <f t="shared" si="47"/>
        <v>13.228248480318459</v>
      </c>
      <c r="IX43" s="334">
        <f t="shared" si="47"/>
        <v>13.324025970252755</v>
      </c>
      <c r="IY43" s="334">
        <f t="shared" si="47"/>
        <v>11.16578282533877</v>
      </c>
      <c r="IZ43" s="334">
        <f t="shared" si="47"/>
        <v>9.2112596325697975</v>
      </c>
      <c r="JA43" s="334">
        <f t="shared" si="47"/>
        <v>6.9626926448029849</v>
      </c>
      <c r="JB43" s="334">
        <f t="shared" si="47"/>
        <v>6.7064509881550212</v>
      </c>
      <c r="JC43" s="334">
        <f t="shared" si="47"/>
        <v>7.6345871614496064</v>
      </c>
      <c r="JD43" s="334">
        <f t="shared" si="47"/>
        <v>9.0778890168391868</v>
      </c>
      <c r="JE43" s="334">
        <f t="shared" si="47"/>
        <v>8.9419251441477137</v>
      </c>
      <c r="JF43" s="334">
        <f t="shared" si="47"/>
        <v>8.3050135748696512</v>
      </c>
      <c r="JG43" s="334">
        <f t="shared" ref="JG43:LR43" si="48">SUMIFS(JG$4:JG$27,$I$4:$I$27,"&gt;="&amp;$I$4,$I$4:$I$27,"&lt;="&amp;$I$10)+SUMIFS(JG$4:JG$27,$I$4:$I$27,"&gt;="&amp;$I$26,$I$4:$I$27,"&lt;="&amp;$I$27)</f>
        <v>7.8380362296306689</v>
      </c>
      <c r="JH43" s="334">
        <f t="shared" si="48"/>
        <v>8.2769665797854746</v>
      </c>
      <c r="JI43" s="334">
        <f t="shared" si="48"/>
        <v>8.7073879232852534</v>
      </c>
      <c r="JJ43" s="334">
        <f t="shared" si="48"/>
        <v>9.8683245438286455</v>
      </c>
      <c r="JK43" s="334">
        <f t="shared" si="48"/>
        <v>8.1471502662495183</v>
      </c>
      <c r="JL43" s="334">
        <f t="shared" si="48"/>
        <v>7.5396869924214442</v>
      </c>
      <c r="JM43" s="334">
        <f t="shared" si="48"/>
        <v>7.2833119462254938</v>
      </c>
      <c r="JN43" s="334">
        <f t="shared" si="48"/>
        <v>8.0526604177696743</v>
      </c>
      <c r="JO43" s="334">
        <f t="shared" si="48"/>
        <v>6.4411264045201033</v>
      </c>
      <c r="JP43" s="334">
        <f t="shared" si="48"/>
        <v>6.1360537630667729</v>
      </c>
      <c r="JQ43" s="334">
        <f t="shared" si="48"/>
        <v>6.4270457187275962</v>
      </c>
      <c r="JR43" s="334">
        <f t="shared" si="48"/>
        <v>8.0438453176672375</v>
      </c>
      <c r="JS43" s="334">
        <f t="shared" si="48"/>
        <v>7.5789225992723539</v>
      </c>
      <c r="JT43" s="334">
        <f t="shared" si="48"/>
        <v>6.3619502107643875</v>
      </c>
      <c r="JU43" s="334">
        <f t="shared" si="48"/>
        <v>5.8396382170041301</v>
      </c>
      <c r="JV43" s="334">
        <f t="shared" si="48"/>
        <v>5.7654524783832528</v>
      </c>
      <c r="JW43" s="334">
        <f t="shared" si="48"/>
        <v>6.3051435038991448</v>
      </c>
      <c r="JX43" s="334">
        <f t="shared" si="48"/>
        <v>7.0703029580112418</v>
      </c>
      <c r="JY43" s="334">
        <f t="shared" si="48"/>
        <v>7.236849004368862</v>
      </c>
      <c r="JZ43" s="334">
        <f t="shared" si="48"/>
        <v>6.6873210406622938</v>
      </c>
      <c r="KA43" s="334">
        <f t="shared" si="48"/>
        <v>6.9805351863296856</v>
      </c>
      <c r="KB43" s="334">
        <f t="shared" si="48"/>
        <v>6.214843068261982</v>
      </c>
      <c r="KC43" s="334">
        <f t="shared" si="48"/>
        <v>6.9034204110313775</v>
      </c>
      <c r="KD43" s="334">
        <f t="shared" si="48"/>
        <v>6.7291323841998123</v>
      </c>
      <c r="KE43" s="334">
        <f t="shared" si="48"/>
        <v>6.5784236246799912</v>
      </c>
      <c r="KF43" s="334">
        <f t="shared" si="48"/>
        <v>7.4712450837314002</v>
      </c>
      <c r="KG43" s="334">
        <f t="shared" si="48"/>
        <v>7.8310976588687708</v>
      </c>
      <c r="KH43" s="334">
        <f t="shared" si="48"/>
        <v>6.9388277915669825</v>
      </c>
      <c r="KI43" s="334">
        <f t="shared" si="48"/>
        <v>5.54496923430177</v>
      </c>
      <c r="KJ43" s="334">
        <f t="shared" si="48"/>
        <v>5.3544275780856001</v>
      </c>
      <c r="KK43" s="334">
        <f t="shared" si="48"/>
        <v>5.5392533581567989</v>
      </c>
      <c r="KL43" s="334">
        <f t="shared" si="48"/>
        <v>5.6783224227274722</v>
      </c>
      <c r="KM43" s="334">
        <f t="shared" si="48"/>
        <v>5.5299471591158129</v>
      </c>
      <c r="KN43" s="334">
        <f t="shared" si="48"/>
        <v>5.582279607955952</v>
      </c>
      <c r="KO43" s="334">
        <f t="shared" si="48"/>
        <v>5.687240502170523</v>
      </c>
      <c r="KP43" s="334">
        <f t="shared" si="48"/>
        <v>5.3002825767024895</v>
      </c>
      <c r="KQ43" s="334">
        <f t="shared" si="48"/>
        <v>5.422163133760348</v>
      </c>
      <c r="KR43" s="334">
        <f t="shared" si="48"/>
        <v>5.7190051290898349</v>
      </c>
      <c r="KS43" s="334">
        <f t="shared" si="48"/>
        <v>5.4775350081253906</v>
      </c>
      <c r="KT43" s="334">
        <f t="shared" si="48"/>
        <v>5.5545403423854918</v>
      </c>
      <c r="KU43" s="334">
        <f t="shared" si="48"/>
        <v>5.5749298265800888</v>
      </c>
      <c r="KV43" s="334">
        <f t="shared" si="48"/>
        <v>5.5768401156801346</v>
      </c>
      <c r="KW43" s="334">
        <f t="shared" si="48"/>
        <v>5.3907434104250029</v>
      </c>
      <c r="KX43" s="334">
        <f t="shared" si="48"/>
        <v>5.2918057970564982</v>
      </c>
      <c r="KY43" s="334">
        <f t="shared" si="48"/>
        <v>5.1846554209570606</v>
      </c>
      <c r="KZ43" s="334">
        <f t="shared" si="48"/>
        <v>5.4291787311493014</v>
      </c>
      <c r="LA43" s="334">
        <f t="shared" si="48"/>
        <v>5.3000532263442581</v>
      </c>
      <c r="LB43" s="334">
        <f t="shared" si="48"/>
        <v>5.3801808273533691</v>
      </c>
      <c r="LC43" s="334">
        <f t="shared" si="48"/>
        <v>5.6324679758280034</v>
      </c>
      <c r="LD43" s="334">
        <f t="shared" si="48"/>
        <v>5.7063990178174029</v>
      </c>
      <c r="LE43" s="334">
        <f t="shared" si="48"/>
        <v>5.8350867740260224</v>
      </c>
      <c r="LF43" s="334">
        <f t="shared" si="48"/>
        <v>5.8053325203243027</v>
      </c>
      <c r="LG43" s="334">
        <f t="shared" si="48"/>
        <v>5.6322740260449997</v>
      </c>
      <c r="LH43" s="334">
        <f t="shared" si="48"/>
        <v>5.5574975489274312</v>
      </c>
      <c r="LI43" s="334">
        <f t="shared" si="48"/>
        <v>5.6424834856371557</v>
      </c>
      <c r="LJ43" s="334">
        <f t="shared" si="48"/>
        <v>6.1838592080432102</v>
      </c>
      <c r="LK43" s="334">
        <f t="shared" si="48"/>
        <v>5.7492787069421576</v>
      </c>
      <c r="LL43" s="334">
        <f t="shared" si="48"/>
        <v>6.5639835166863856</v>
      </c>
      <c r="LM43" s="334">
        <f t="shared" si="48"/>
        <v>6.3021554578631243</v>
      </c>
      <c r="LN43" s="334">
        <f t="shared" si="48"/>
        <v>5.9254675569894815</v>
      </c>
      <c r="LO43" s="334">
        <f t="shared" si="48"/>
        <v>6.3780098234496663</v>
      </c>
      <c r="LP43" s="334">
        <f t="shared" si="48"/>
        <v>6.912318757371926</v>
      </c>
      <c r="LQ43" s="334">
        <f t="shared" si="48"/>
        <v>6.8408887854070688</v>
      </c>
      <c r="LR43" s="334">
        <f t="shared" si="48"/>
        <v>6.5412998823682988</v>
      </c>
      <c r="LS43" s="334">
        <f t="shared" ref="LS43:NJ43" si="49">SUMIFS(LS$4:LS$27,$I$4:$I$27,"&gt;="&amp;$I$4,$I$4:$I$27,"&lt;="&amp;$I$10)+SUMIFS(LS$4:LS$27,$I$4:$I$27,"&gt;="&amp;$I$26,$I$4:$I$27,"&lt;="&amp;$I$27)</f>
        <v>6.102200490809687</v>
      </c>
      <c r="LT43" s="334">
        <f t="shared" si="49"/>
        <v>5.9587333994124698</v>
      </c>
      <c r="LU43" s="334">
        <f t="shared" si="49"/>
        <v>5.9668921168931526</v>
      </c>
      <c r="LV43" s="334">
        <f t="shared" si="49"/>
        <v>6.8387268999264279</v>
      </c>
      <c r="LW43" s="334">
        <f t="shared" si="49"/>
        <v>7.5028111799800854</v>
      </c>
      <c r="LX43" s="334">
        <f t="shared" si="49"/>
        <v>7.9470382608355221</v>
      </c>
      <c r="LY43" s="334">
        <f t="shared" si="49"/>
        <v>7.2858061070325242</v>
      </c>
      <c r="LZ43" s="334">
        <f t="shared" si="49"/>
        <v>6.0480775269088038</v>
      </c>
      <c r="MA43" s="334">
        <f t="shared" si="49"/>
        <v>5.9714556926354518</v>
      </c>
      <c r="MB43" s="334">
        <f t="shared" si="49"/>
        <v>6.1927440737886128</v>
      </c>
      <c r="MC43" s="334">
        <f t="shared" si="49"/>
        <v>6.4302282996379159</v>
      </c>
      <c r="MD43" s="334">
        <f t="shared" si="49"/>
        <v>6.6632918067813858</v>
      </c>
      <c r="ME43" s="334">
        <f t="shared" si="49"/>
        <v>6.8774275970533907</v>
      </c>
      <c r="MF43" s="334">
        <f t="shared" si="49"/>
        <v>6.2307871774224513</v>
      </c>
      <c r="MG43" s="334">
        <f t="shared" si="49"/>
        <v>5.7261404506253601</v>
      </c>
      <c r="MH43" s="334">
        <f t="shared" si="49"/>
        <v>5.4219631809980227</v>
      </c>
      <c r="MI43" s="334">
        <f t="shared" si="49"/>
        <v>6.152504275932337</v>
      </c>
      <c r="MJ43" s="334">
        <f t="shared" si="49"/>
        <v>6.6270519878293452</v>
      </c>
      <c r="MK43" s="334">
        <f t="shared" si="49"/>
        <v>6.7187865237444964</v>
      </c>
      <c r="ML43" s="334">
        <f t="shared" si="49"/>
        <v>6.5900068951169226</v>
      </c>
      <c r="MM43" s="334">
        <f t="shared" si="49"/>
        <v>7.0600692296013836</v>
      </c>
      <c r="MN43" s="334">
        <f t="shared" si="49"/>
        <v>6.8985774782147606</v>
      </c>
      <c r="MO43" s="334">
        <f t="shared" si="49"/>
        <v>6.7665091984998273</v>
      </c>
      <c r="MP43" s="334">
        <f t="shared" si="49"/>
        <v>6.7950752710219735</v>
      </c>
      <c r="MQ43" s="334">
        <f t="shared" si="49"/>
        <v>6.6610390460180557</v>
      </c>
      <c r="MR43" s="334">
        <f t="shared" si="49"/>
        <v>6.752621034391276</v>
      </c>
      <c r="MS43" s="334">
        <f t="shared" si="49"/>
        <v>6.3117826053087613</v>
      </c>
      <c r="MT43" s="334">
        <f t="shared" si="49"/>
        <v>6.1604367558501369</v>
      </c>
      <c r="MU43" s="334">
        <f t="shared" si="49"/>
        <v>6.0580599073539521</v>
      </c>
      <c r="MV43" s="334">
        <f t="shared" si="49"/>
        <v>6.3613786267227148</v>
      </c>
      <c r="MW43" s="334">
        <f t="shared" si="49"/>
        <v>6.9118633418271385</v>
      </c>
      <c r="MX43" s="334">
        <f t="shared" si="49"/>
        <v>7.1469318572592222</v>
      </c>
      <c r="MY43" s="334">
        <f t="shared" si="49"/>
        <v>6.8135108563863112</v>
      </c>
      <c r="MZ43" s="334">
        <f t="shared" si="49"/>
        <v>6.093933370318064</v>
      </c>
      <c r="NA43" s="334">
        <f t="shared" si="49"/>
        <v>6.3471472609618536</v>
      </c>
      <c r="NB43" s="334">
        <f t="shared" si="49"/>
        <v>7.1703817518716599</v>
      </c>
      <c r="NC43" s="334">
        <f t="shared" si="49"/>
        <v>6.8700218262674193</v>
      </c>
      <c r="ND43" s="334">
        <f t="shared" si="49"/>
        <v>7.2405813208640417</v>
      </c>
      <c r="NE43" s="334">
        <f t="shared" si="49"/>
        <v>7.002635446045792</v>
      </c>
      <c r="NF43" s="334">
        <f t="shared" si="49"/>
        <v>6.7521035691777795</v>
      </c>
      <c r="NG43" s="334">
        <f t="shared" si="49"/>
        <v>6.207971687008401</v>
      </c>
      <c r="NH43" s="334">
        <f t="shared" si="49"/>
        <v>5.8629064835110007</v>
      </c>
      <c r="NI43" s="334">
        <f t="shared" si="49"/>
        <v>6.5775526272524862</v>
      </c>
      <c r="NJ43" s="334">
        <f t="shared" si="49"/>
        <v>6.6183584251533212</v>
      </c>
    </row>
    <row r="44" spans="7:374" ht="15.75" hidden="1" thickBot="1" x14ac:dyDescent="0.3">
      <c r="H44" s="34" t="s">
        <v>249</v>
      </c>
      <c r="I44" s="200" t="s">
        <v>247</v>
      </c>
      <c r="J44" s="334">
        <f>SUM(J4:J27)-J43-J45</f>
        <v>12.371959898318263</v>
      </c>
      <c r="K44" s="334">
        <f t="shared" ref="K44:BV44" si="50">SUM(K4:K27)-K43-K45</f>
        <v>10.786101712790835</v>
      </c>
      <c r="L44" s="334">
        <f t="shared" si="50"/>
        <v>10.393485823136636</v>
      </c>
      <c r="M44" s="334">
        <f t="shared" si="50"/>
        <v>12.288151825473244</v>
      </c>
      <c r="N44" s="334">
        <f t="shared" si="50"/>
        <v>11.448016086224136</v>
      </c>
      <c r="O44" s="334">
        <f t="shared" si="50"/>
        <v>19.792630789454591</v>
      </c>
      <c r="P44" s="334">
        <f t="shared" si="50"/>
        <v>19.583310588109399</v>
      </c>
      <c r="Q44" s="334">
        <f t="shared" si="50"/>
        <v>9.7016768771165296</v>
      </c>
      <c r="R44" s="334">
        <f t="shared" si="50"/>
        <v>8.5263628445206621</v>
      </c>
      <c r="S44" s="334">
        <f t="shared" si="50"/>
        <v>8.619371103464724</v>
      </c>
      <c r="T44" s="334">
        <f t="shared" si="50"/>
        <v>7.8391318689851737</v>
      </c>
      <c r="U44" s="334">
        <f t="shared" si="50"/>
        <v>8.297363999516282</v>
      </c>
      <c r="V44" s="334">
        <f t="shared" si="50"/>
        <v>14.563720649980207</v>
      </c>
      <c r="W44" s="334">
        <f t="shared" si="50"/>
        <v>16.906326215994127</v>
      </c>
      <c r="X44" s="334">
        <f t="shared" si="50"/>
        <v>10.835642172693255</v>
      </c>
      <c r="Y44" s="334">
        <f t="shared" si="50"/>
        <v>8.7142249709904949</v>
      </c>
      <c r="Z44" s="334">
        <f t="shared" si="50"/>
        <v>8.8120264605815137</v>
      </c>
      <c r="AA44" s="334">
        <f t="shared" si="50"/>
        <v>9.1695776837572538</v>
      </c>
      <c r="AB44" s="334">
        <f t="shared" si="50"/>
        <v>8.7637117919455125</v>
      </c>
      <c r="AC44" s="334">
        <f t="shared" si="50"/>
        <v>13.888433785581013</v>
      </c>
      <c r="AD44" s="334">
        <f t="shared" si="50"/>
        <v>14.333991625351695</v>
      </c>
      <c r="AE44" s="334">
        <f t="shared" si="50"/>
        <v>7.9144076776268939</v>
      </c>
      <c r="AF44" s="334">
        <f t="shared" si="50"/>
        <v>7.7345946033765642</v>
      </c>
      <c r="AG44" s="334">
        <f t="shared" si="50"/>
        <v>7.5061724457285059</v>
      </c>
      <c r="AH44" s="334">
        <f t="shared" si="50"/>
        <v>8.4171151722285877</v>
      </c>
      <c r="AI44" s="334">
        <f t="shared" si="50"/>
        <v>8.59584442670916</v>
      </c>
      <c r="AJ44" s="334">
        <f t="shared" si="50"/>
        <v>13.744083313950966</v>
      </c>
      <c r="AK44" s="334">
        <f t="shared" si="50"/>
        <v>14.239432673951891</v>
      </c>
      <c r="AL44" s="334">
        <f t="shared" si="50"/>
        <v>7.890139602354445</v>
      </c>
      <c r="AM44" s="334">
        <f t="shared" si="50"/>
        <v>8.382235590042276</v>
      </c>
      <c r="AN44" s="334">
        <f t="shared" si="50"/>
        <v>8.3449254126067842</v>
      </c>
      <c r="AO44" s="334">
        <f t="shared" si="50"/>
        <v>8.1693358910453409</v>
      </c>
      <c r="AP44" s="334">
        <f t="shared" si="50"/>
        <v>8.8593974512134839</v>
      </c>
      <c r="AQ44" s="334">
        <f t="shared" si="50"/>
        <v>15.700464089577075</v>
      </c>
      <c r="AR44" s="334">
        <f t="shared" si="50"/>
        <v>15.004515872959905</v>
      </c>
      <c r="AS44" s="334">
        <f t="shared" si="50"/>
        <v>7.8490791284649131</v>
      </c>
      <c r="AT44" s="334">
        <f t="shared" si="50"/>
        <v>8.1570107959810159</v>
      </c>
      <c r="AU44" s="334">
        <f t="shared" si="50"/>
        <v>8.52539993195942</v>
      </c>
      <c r="AV44" s="334">
        <f t="shared" si="50"/>
        <v>8.1207271635796232</v>
      </c>
      <c r="AW44" s="334">
        <f t="shared" si="50"/>
        <v>8.2744293942313725</v>
      </c>
      <c r="AX44" s="334">
        <f t="shared" si="50"/>
        <v>13.43542545958967</v>
      </c>
      <c r="AY44" s="334">
        <f t="shared" si="50"/>
        <v>14.307645880103081</v>
      </c>
      <c r="AZ44" s="334">
        <f t="shared" si="50"/>
        <v>7.8537320482760418</v>
      </c>
      <c r="BA44" s="334">
        <f t="shared" si="50"/>
        <v>7.9681452439751581</v>
      </c>
      <c r="BB44" s="334">
        <f t="shared" si="50"/>
        <v>7.2725054706983556</v>
      </c>
      <c r="BC44" s="334">
        <f t="shared" si="50"/>
        <v>7.4959995401091959</v>
      </c>
      <c r="BD44" s="334">
        <f t="shared" si="50"/>
        <v>7.184918854048437</v>
      </c>
      <c r="BE44" s="334">
        <f t="shared" si="50"/>
        <v>13.122070189556023</v>
      </c>
      <c r="BF44" s="334">
        <f t="shared" si="50"/>
        <v>12.794563997659475</v>
      </c>
      <c r="BG44" s="334">
        <f t="shared" si="50"/>
        <v>8.0154724060445908</v>
      </c>
      <c r="BH44" s="334">
        <f t="shared" si="50"/>
        <v>6.9429635437377852</v>
      </c>
      <c r="BI44" s="334">
        <f t="shared" si="50"/>
        <v>6.6848093462972633</v>
      </c>
      <c r="BJ44" s="334">
        <f t="shared" si="50"/>
        <v>7.7209357658327296</v>
      </c>
      <c r="BK44" s="334">
        <f t="shared" si="50"/>
        <v>7.8417823326128424</v>
      </c>
      <c r="BL44" s="334">
        <f t="shared" si="50"/>
        <v>12.496408853144679</v>
      </c>
      <c r="BM44" s="334">
        <f t="shared" si="50"/>
        <v>14.07987177716946</v>
      </c>
      <c r="BN44" s="334">
        <f t="shared" si="50"/>
        <v>7.3028390055068435</v>
      </c>
      <c r="BO44" s="334">
        <f t="shared" si="50"/>
        <v>7.0408359150924955</v>
      </c>
      <c r="BP44" s="334">
        <f t="shared" si="50"/>
        <v>6.9378858776065915</v>
      </c>
      <c r="BQ44" s="334">
        <f t="shared" si="50"/>
        <v>6.804133177979617</v>
      </c>
      <c r="BR44" s="334">
        <f t="shared" si="50"/>
        <v>8.3055925883821935</v>
      </c>
      <c r="BS44" s="334">
        <f t="shared" si="50"/>
        <v>13.2840681704125</v>
      </c>
      <c r="BT44" s="334">
        <f t="shared" si="50"/>
        <v>13.984348807321261</v>
      </c>
      <c r="BU44" s="334">
        <f t="shared" si="50"/>
        <v>7.919695508142639</v>
      </c>
      <c r="BV44" s="334">
        <f t="shared" si="50"/>
        <v>7.2789658488976272</v>
      </c>
      <c r="BW44" s="334">
        <f t="shared" ref="BW44:EH44" si="51">SUM(BW4:BW27)-BW43-BW45</f>
        <v>9.0008921692145805</v>
      </c>
      <c r="BX44" s="334">
        <f t="shared" si="51"/>
        <v>7.8397210001736983</v>
      </c>
      <c r="BY44" s="334">
        <f t="shared" si="51"/>
        <v>7.9225933165370082</v>
      </c>
      <c r="BZ44" s="334">
        <f t="shared" si="51"/>
        <v>13.22350055176314</v>
      </c>
      <c r="CA44" s="334">
        <f t="shared" si="51"/>
        <v>13.543543898316461</v>
      </c>
      <c r="CB44" s="334">
        <f t="shared" si="51"/>
        <v>7.4880178341378816</v>
      </c>
      <c r="CC44" s="334">
        <f t="shared" si="51"/>
        <v>9.3096454682096308</v>
      </c>
      <c r="CD44" s="334">
        <f t="shared" si="51"/>
        <v>7.64396249293838</v>
      </c>
      <c r="CE44" s="334">
        <f t="shared" si="51"/>
        <v>7.5745211842540909</v>
      </c>
      <c r="CF44" s="334">
        <f t="shared" si="51"/>
        <v>7.7625716008943604</v>
      </c>
      <c r="CG44" s="334">
        <f t="shared" si="51"/>
        <v>12.902166760532426</v>
      </c>
      <c r="CH44" s="334">
        <f t="shared" si="51"/>
        <v>13.904818639057915</v>
      </c>
      <c r="CI44" s="334">
        <f t="shared" si="51"/>
        <v>7.5102546882018535</v>
      </c>
      <c r="CJ44" s="334">
        <f t="shared" si="51"/>
        <v>8.0553876739078945</v>
      </c>
      <c r="CK44" s="334">
        <f t="shared" si="51"/>
        <v>9.4145883755105011</v>
      </c>
      <c r="CL44" s="334">
        <f t="shared" si="51"/>
        <v>8.2774263238353711</v>
      </c>
      <c r="CM44" s="334">
        <f t="shared" si="51"/>
        <v>7.4941985832675204</v>
      </c>
      <c r="CN44" s="334">
        <f t="shared" si="51"/>
        <v>12.605638032153296</v>
      </c>
      <c r="CO44" s="334">
        <f t="shared" si="51"/>
        <v>13.774960814601812</v>
      </c>
      <c r="CP44" s="334">
        <f t="shared" si="51"/>
        <v>7.3404331501012834</v>
      </c>
      <c r="CQ44" s="334">
        <f t="shared" si="51"/>
        <v>7.5269138847379971</v>
      </c>
      <c r="CR44" s="334">
        <f t="shared" si="51"/>
        <v>7.2218878256366335</v>
      </c>
      <c r="CS44" s="334">
        <f t="shared" si="51"/>
        <v>7.2750656152249062</v>
      </c>
      <c r="CT44" s="334">
        <f t="shared" si="51"/>
        <v>7.8006694896174364</v>
      </c>
      <c r="CU44" s="334">
        <f t="shared" si="51"/>
        <v>12.695058909400219</v>
      </c>
      <c r="CV44" s="334">
        <f t="shared" si="51"/>
        <v>12.473412414829451</v>
      </c>
      <c r="CW44" s="334">
        <f t="shared" si="51"/>
        <v>8.0842316730626536</v>
      </c>
      <c r="CX44" s="334">
        <f t="shared" si="51"/>
        <v>7.7141745526835717</v>
      </c>
      <c r="CY44" s="334">
        <f t="shared" si="51"/>
        <v>7.2063400808590501</v>
      </c>
      <c r="CZ44" s="334">
        <f t="shared" si="51"/>
        <v>7.7793702875079163</v>
      </c>
      <c r="DA44" s="334">
        <f t="shared" si="51"/>
        <v>7.8471284205797964</v>
      </c>
      <c r="DB44" s="334">
        <f t="shared" si="51"/>
        <v>12.055955339926214</v>
      </c>
      <c r="DC44" s="334">
        <f t="shared" si="51"/>
        <v>13.303188889328045</v>
      </c>
      <c r="DD44" s="334">
        <f t="shared" si="51"/>
        <v>7.5966826538334438</v>
      </c>
      <c r="DE44" s="334">
        <f t="shared" si="51"/>
        <v>7.5878960144223457</v>
      </c>
      <c r="DF44" s="334">
        <f t="shared" si="51"/>
        <v>6.9244625034288863</v>
      </c>
      <c r="DG44" s="334">
        <f t="shared" si="51"/>
        <v>6.7924883568312602</v>
      </c>
      <c r="DH44" s="334">
        <f t="shared" si="51"/>
        <v>6.8760188939554698</v>
      </c>
      <c r="DI44" s="334">
        <f t="shared" si="51"/>
        <v>11.529728235008992</v>
      </c>
      <c r="DJ44" s="334">
        <f t="shared" si="51"/>
        <v>14.603720153455702</v>
      </c>
      <c r="DK44" s="334">
        <f t="shared" si="51"/>
        <v>7.6282668164921823</v>
      </c>
      <c r="DL44" s="334">
        <f t="shared" si="51"/>
        <v>7.2049579380291116</v>
      </c>
      <c r="DM44" s="334">
        <f t="shared" si="51"/>
        <v>7.3386302259536045</v>
      </c>
      <c r="DN44" s="334">
        <f t="shared" si="51"/>
        <v>7.870421561039362</v>
      </c>
      <c r="DO44" s="334">
        <f t="shared" si="51"/>
        <v>7.5404096417244553</v>
      </c>
      <c r="DP44" s="334">
        <f t="shared" si="51"/>
        <v>12.103461996838094</v>
      </c>
      <c r="DQ44" s="334">
        <f t="shared" si="51"/>
        <v>12.021234501995146</v>
      </c>
      <c r="DR44" s="334">
        <f t="shared" si="51"/>
        <v>6.8527108684366205</v>
      </c>
      <c r="DS44" s="334">
        <f t="shared" si="51"/>
        <v>6.549978369410324</v>
      </c>
      <c r="DT44" s="334">
        <f t="shared" si="51"/>
        <v>6.9330820986925303</v>
      </c>
      <c r="DU44" s="334">
        <f t="shared" si="51"/>
        <v>6.5848185806039625</v>
      </c>
      <c r="DV44" s="334">
        <f t="shared" si="51"/>
        <v>7.14674114818901</v>
      </c>
      <c r="DW44" s="334">
        <f t="shared" si="51"/>
        <v>11.7640096137665</v>
      </c>
      <c r="DX44" s="334">
        <f t="shared" si="51"/>
        <v>12.166591705411104</v>
      </c>
      <c r="DY44" s="334">
        <f t="shared" si="51"/>
        <v>6.9149269627487202</v>
      </c>
      <c r="DZ44" s="334">
        <f t="shared" si="51"/>
        <v>6.9382029292366489</v>
      </c>
      <c r="EA44" s="334">
        <f t="shared" si="51"/>
        <v>7.6118270752003792</v>
      </c>
      <c r="EB44" s="334">
        <f t="shared" si="51"/>
        <v>8.8721557203446046</v>
      </c>
      <c r="EC44" s="334">
        <f t="shared" si="51"/>
        <v>8.5561861146914815</v>
      </c>
      <c r="ED44" s="334">
        <f t="shared" si="51"/>
        <v>12.715134184041567</v>
      </c>
      <c r="EE44" s="334">
        <f t="shared" si="51"/>
        <v>12.371714096105919</v>
      </c>
      <c r="EF44" s="334">
        <f t="shared" si="51"/>
        <v>7.1330477501056579</v>
      </c>
      <c r="EG44" s="334">
        <f t="shared" si="51"/>
        <v>7.3798844569651409</v>
      </c>
      <c r="EH44" s="334">
        <f t="shared" si="51"/>
        <v>7.2520085775284295</v>
      </c>
      <c r="EI44" s="334">
        <f t="shared" ref="EI44:GT44" si="52">SUM(EI4:EI27)-EI43-EI45</f>
        <v>7.0967642363172434</v>
      </c>
      <c r="EJ44" s="334">
        <f t="shared" si="52"/>
        <v>7.2811812694597187</v>
      </c>
      <c r="EK44" s="334">
        <f t="shared" si="52"/>
        <v>12.867626071399885</v>
      </c>
      <c r="EL44" s="334">
        <f t="shared" si="52"/>
        <v>12.953011539636893</v>
      </c>
      <c r="EM44" s="334">
        <f t="shared" si="52"/>
        <v>7.4903793307708533</v>
      </c>
      <c r="EN44" s="334">
        <f t="shared" si="52"/>
        <v>7.9660184270252774</v>
      </c>
      <c r="EO44" s="334">
        <f t="shared" si="52"/>
        <v>7.6623795971352218</v>
      </c>
      <c r="EP44" s="334">
        <f t="shared" si="52"/>
        <v>7.528850969152824</v>
      </c>
      <c r="EQ44" s="334">
        <f t="shared" si="52"/>
        <v>7.5849696985124293</v>
      </c>
      <c r="ER44" s="334">
        <f t="shared" si="52"/>
        <v>13.349638876340936</v>
      </c>
      <c r="ES44" s="334">
        <f t="shared" si="52"/>
        <v>15.531159831035263</v>
      </c>
      <c r="ET44" s="334">
        <f t="shared" si="52"/>
        <v>8.6054739057380552</v>
      </c>
      <c r="EU44" s="334">
        <f t="shared" si="52"/>
        <v>7.7297322655956204</v>
      </c>
      <c r="EV44" s="334">
        <f t="shared" si="52"/>
        <v>8.6961158347704419</v>
      </c>
      <c r="EW44" s="334">
        <f t="shared" si="52"/>
        <v>9.5623545001789818</v>
      </c>
      <c r="EX44" s="334">
        <f t="shared" si="52"/>
        <v>10.639569000471992</v>
      </c>
      <c r="EY44" s="334">
        <f t="shared" si="52"/>
        <v>24.381037508562184</v>
      </c>
      <c r="EZ44" s="334">
        <f t="shared" si="52"/>
        <v>15.30445980653305</v>
      </c>
      <c r="FA44" s="334">
        <f t="shared" si="52"/>
        <v>9.3023730185308722</v>
      </c>
      <c r="FB44" s="334">
        <f t="shared" si="52"/>
        <v>10.397939371921947</v>
      </c>
      <c r="FC44" s="334">
        <f t="shared" si="52"/>
        <v>9.7122963649462708</v>
      </c>
      <c r="FD44" s="334">
        <f t="shared" si="52"/>
        <v>9.1988950994811773</v>
      </c>
      <c r="FE44" s="334">
        <f t="shared" si="52"/>
        <v>9.7067087864702266</v>
      </c>
      <c r="FF44" s="334">
        <f t="shared" si="52"/>
        <v>26.156441471357773</v>
      </c>
      <c r="FG44" s="334">
        <f t="shared" si="52"/>
        <v>15.198246317061507</v>
      </c>
      <c r="FH44" s="334">
        <f t="shared" si="52"/>
        <v>8.5888313376514454</v>
      </c>
      <c r="FI44" s="334">
        <f t="shared" si="52"/>
        <v>8.3982194286481491</v>
      </c>
      <c r="FJ44" s="334">
        <f t="shared" si="52"/>
        <v>8.7502029369489023</v>
      </c>
      <c r="FK44" s="334">
        <f t="shared" si="52"/>
        <v>8.4247157827694039</v>
      </c>
      <c r="FL44" s="334">
        <f t="shared" si="52"/>
        <v>10.040167758956645</v>
      </c>
      <c r="FM44" s="334">
        <f t="shared" si="52"/>
        <v>19.97263796045204</v>
      </c>
      <c r="FN44" s="334">
        <f t="shared" si="52"/>
        <v>16.797090338565454</v>
      </c>
      <c r="FO44" s="334">
        <f t="shared" si="52"/>
        <v>9.1634767955321088</v>
      </c>
      <c r="FP44" s="334">
        <f t="shared" si="52"/>
        <v>9.585546149195121</v>
      </c>
      <c r="FQ44" s="334">
        <f t="shared" si="52"/>
        <v>9.639421827641943</v>
      </c>
      <c r="FR44" s="334">
        <f t="shared" si="52"/>
        <v>12.926968963119272</v>
      </c>
      <c r="FS44" s="334">
        <f t="shared" si="52"/>
        <v>11.077757218021347</v>
      </c>
      <c r="FT44" s="334">
        <f t="shared" si="52"/>
        <v>22.270592904048499</v>
      </c>
      <c r="FU44" s="334">
        <f t="shared" si="52"/>
        <v>25.84189628713051</v>
      </c>
      <c r="FV44" s="334">
        <f t="shared" si="52"/>
        <v>15.985141878781839</v>
      </c>
      <c r="FW44" s="334">
        <f t="shared" si="52"/>
        <v>16.830560630034217</v>
      </c>
      <c r="FX44" s="334">
        <f t="shared" si="52"/>
        <v>13.202126660807917</v>
      </c>
      <c r="FY44" s="334">
        <f t="shared" si="52"/>
        <v>13.657723249259842</v>
      </c>
      <c r="FZ44" s="334">
        <f t="shared" si="52"/>
        <v>11.899374159539782</v>
      </c>
      <c r="GA44" s="334">
        <f t="shared" si="52"/>
        <v>16.254866159306243</v>
      </c>
      <c r="GB44" s="334">
        <f t="shared" si="52"/>
        <v>22.335320787689533</v>
      </c>
      <c r="GC44" s="334">
        <f t="shared" si="52"/>
        <v>13.641058911761604</v>
      </c>
      <c r="GD44" s="334">
        <f t="shared" si="52"/>
        <v>12.205955037335414</v>
      </c>
      <c r="GE44" s="334">
        <f t="shared" si="52"/>
        <v>11.526723625159345</v>
      </c>
      <c r="GF44" s="334">
        <f t="shared" si="52"/>
        <v>13.463540155010856</v>
      </c>
      <c r="GG44" s="334">
        <f t="shared" si="52"/>
        <v>17.980495212009522</v>
      </c>
      <c r="GH44" s="334">
        <f t="shared" si="52"/>
        <v>34.927749583586888</v>
      </c>
      <c r="GI44" s="334">
        <f t="shared" si="52"/>
        <v>38.721621496508661</v>
      </c>
      <c r="GJ44" s="334">
        <f t="shared" si="52"/>
        <v>22.526764367940004</v>
      </c>
      <c r="GK44" s="334">
        <f t="shared" si="52"/>
        <v>21.759554627489145</v>
      </c>
      <c r="GL44" s="334">
        <f t="shared" si="52"/>
        <v>21.479056728697479</v>
      </c>
      <c r="GM44" s="334">
        <f t="shared" si="52"/>
        <v>22.181550123027069</v>
      </c>
      <c r="GN44" s="334">
        <f t="shared" si="52"/>
        <v>16.787788923673624</v>
      </c>
      <c r="GO44" s="334">
        <f t="shared" si="52"/>
        <v>21.409942879262296</v>
      </c>
      <c r="GP44" s="334">
        <f t="shared" si="52"/>
        <v>22.588472307736595</v>
      </c>
      <c r="GQ44" s="334">
        <f t="shared" si="52"/>
        <v>15.056586182074916</v>
      </c>
      <c r="GR44" s="334">
        <f t="shared" si="52"/>
        <v>18.101206499410793</v>
      </c>
      <c r="GS44" s="334">
        <f t="shared" si="52"/>
        <v>17.441773878701976</v>
      </c>
      <c r="GT44" s="334">
        <f t="shared" si="52"/>
        <v>15.614669099941889</v>
      </c>
      <c r="GU44" s="334">
        <f t="shared" ref="GU44:JF44" si="53">SUM(GU4:GU27)-GU43-GU45</f>
        <v>15.781929525672693</v>
      </c>
      <c r="GV44" s="334">
        <f t="shared" si="53"/>
        <v>30.628219657582285</v>
      </c>
      <c r="GW44" s="334">
        <f t="shared" si="53"/>
        <v>27.711112527415711</v>
      </c>
      <c r="GX44" s="334">
        <f t="shared" si="53"/>
        <v>20.958055974974883</v>
      </c>
      <c r="GY44" s="334">
        <f t="shared" si="53"/>
        <v>19.49288685967673</v>
      </c>
      <c r="GZ44" s="334">
        <f t="shared" si="53"/>
        <v>16.41710262933718</v>
      </c>
      <c r="HA44" s="334">
        <f t="shared" si="53"/>
        <v>14.196899203654592</v>
      </c>
      <c r="HB44" s="334">
        <f t="shared" si="53"/>
        <v>15.535918249623746</v>
      </c>
      <c r="HC44" s="334">
        <f t="shared" si="53"/>
        <v>21.877244145195831</v>
      </c>
      <c r="HD44" s="334">
        <f t="shared" si="53"/>
        <v>29.28463807904572</v>
      </c>
      <c r="HE44" s="334">
        <f t="shared" si="53"/>
        <v>17.668781860028496</v>
      </c>
      <c r="HF44" s="334">
        <f t="shared" si="53"/>
        <v>19.745926215714732</v>
      </c>
      <c r="HG44" s="334">
        <f t="shared" si="53"/>
        <v>15.962253655724295</v>
      </c>
      <c r="HH44" s="334">
        <f t="shared" si="53"/>
        <v>16.997398834224541</v>
      </c>
      <c r="HI44" s="334">
        <f t="shared" si="53"/>
        <v>19.753021678290612</v>
      </c>
      <c r="HJ44" s="334">
        <f t="shared" si="53"/>
        <v>32.631929145124914</v>
      </c>
      <c r="HK44" s="334">
        <f t="shared" si="53"/>
        <v>28.420902238471164</v>
      </c>
      <c r="HL44" s="334">
        <f t="shared" si="53"/>
        <v>14.662178547182727</v>
      </c>
      <c r="HM44" s="334">
        <f t="shared" si="53"/>
        <v>15.729627950089643</v>
      </c>
      <c r="HN44" s="334">
        <f t="shared" si="53"/>
        <v>18.171808389872975</v>
      </c>
      <c r="HO44" s="334">
        <f t="shared" si="53"/>
        <v>21.461273097889549</v>
      </c>
      <c r="HP44" s="334">
        <f t="shared" si="53"/>
        <v>20.622585740474992</v>
      </c>
      <c r="HQ44" s="334">
        <f t="shared" si="53"/>
        <v>30.422972467412364</v>
      </c>
      <c r="HR44" s="334">
        <f t="shared" si="53"/>
        <v>36.586139942493411</v>
      </c>
      <c r="HS44" s="334">
        <f t="shared" si="53"/>
        <v>22.386537156884192</v>
      </c>
      <c r="HT44" s="334">
        <f t="shared" si="53"/>
        <v>21.959728686371491</v>
      </c>
      <c r="HU44" s="334">
        <f t="shared" si="53"/>
        <v>20.615452902785883</v>
      </c>
      <c r="HV44" s="334">
        <f t="shared" si="53"/>
        <v>20.276085631311137</v>
      </c>
      <c r="HW44" s="334">
        <f t="shared" si="53"/>
        <v>19.805764663192221</v>
      </c>
      <c r="HX44" s="334">
        <f t="shared" si="53"/>
        <v>25.364749653683631</v>
      </c>
      <c r="HY44" s="334">
        <f t="shared" si="53"/>
        <v>30.372083286376061</v>
      </c>
      <c r="HZ44" s="334">
        <f t="shared" si="53"/>
        <v>14.233454655763657</v>
      </c>
      <c r="IA44" s="334">
        <f t="shared" si="53"/>
        <v>16.970631726466287</v>
      </c>
      <c r="IB44" s="334">
        <f t="shared" si="53"/>
        <v>18.922605286676148</v>
      </c>
      <c r="IC44" s="334">
        <f t="shared" si="53"/>
        <v>20.357081798901564</v>
      </c>
      <c r="ID44" s="334">
        <f t="shared" si="53"/>
        <v>20.043001380102506</v>
      </c>
      <c r="IE44" s="334">
        <f t="shared" si="53"/>
        <v>31.073881353225474</v>
      </c>
      <c r="IF44" s="334">
        <f t="shared" si="53"/>
        <v>20.78989633636111</v>
      </c>
      <c r="IG44" s="334">
        <f t="shared" si="53"/>
        <v>12.280342066105291</v>
      </c>
      <c r="IH44" s="334">
        <f t="shared" si="53"/>
        <v>13.176873165931527</v>
      </c>
      <c r="II44" s="334">
        <f t="shared" si="53"/>
        <v>16.253986570274368</v>
      </c>
      <c r="IJ44" s="334">
        <f t="shared" si="53"/>
        <v>13.225226035243368</v>
      </c>
      <c r="IK44" s="334">
        <f t="shared" si="53"/>
        <v>13.539539692906752</v>
      </c>
      <c r="IL44" s="334">
        <f t="shared" si="53"/>
        <v>24.802656333284293</v>
      </c>
      <c r="IM44" s="334">
        <f t="shared" si="53"/>
        <v>26.093471896203795</v>
      </c>
      <c r="IN44" s="334">
        <f t="shared" si="53"/>
        <v>19.298983887392723</v>
      </c>
      <c r="IO44" s="334">
        <f t="shared" si="53"/>
        <v>22.386840302561261</v>
      </c>
      <c r="IP44" s="334">
        <f t="shared" si="53"/>
        <v>23.915078716948081</v>
      </c>
      <c r="IQ44" s="334">
        <f t="shared" si="53"/>
        <v>21.858477169792593</v>
      </c>
      <c r="IR44" s="334">
        <f t="shared" si="53"/>
        <v>14.831907252626628</v>
      </c>
      <c r="IS44" s="334">
        <f t="shared" si="53"/>
        <v>22.424261983427964</v>
      </c>
      <c r="IT44" s="334">
        <f t="shared" si="53"/>
        <v>26.693355227142753</v>
      </c>
      <c r="IU44" s="334">
        <f t="shared" si="53"/>
        <v>22.512095466356676</v>
      </c>
      <c r="IV44" s="334">
        <f t="shared" si="53"/>
        <v>21.142647345254233</v>
      </c>
      <c r="IW44" s="334">
        <f t="shared" si="53"/>
        <v>19.733782470572844</v>
      </c>
      <c r="IX44" s="334">
        <f t="shared" si="53"/>
        <v>20.835858556951624</v>
      </c>
      <c r="IY44" s="334">
        <f t="shared" si="53"/>
        <v>13.549338031684156</v>
      </c>
      <c r="IZ44" s="334">
        <f t="shared" si="53"/>
        <v>19.210702130539929</v>
      </c>
      <c r="JA44" s="334">
        <f t="shared" si="53"/>
        <v>16.469833057295627</v>
      </c>
      <c r="JB44" s="334">
        <f t="shared" si="53"/>
        <v>9.9470602160356698</v>
      </c>
      <c r="JC44" s="334">
        <f t="shared" si="53"/>
        <v>11.92061979289449</v>
      </c>
      <c r="JD44" s="334">
        <f t="shared" si="53"/>
        <v>13.276411689954415</v>
      </c>
      <c r="JE44" s="334">
        <f t="shared" si="53"/>
        <v>11.911920536607825</v>
      </c>
      <c r="JF44" s="334">
        <f t="shared" si="53"/>
        <v>12.281969196661102</v>
      </c>
      <c r="JG44" s="334">
        <f t="shared" ref="JG44:LR44" si="54">SUM(JG4:JG27)-JG43-JG45</f>
        <v>22.572788664780624</v>
      </c>
      <c r="JH44" s="334">
        <f t="shared" si="54"/>
        <v>24.684081173733681</v>
      </c>
      <c r="JI44" s="334">
        <f t="shared" si="54"/>
        <v>12.394933989045622</v>
      </c>
      <c r="JJ44" s="334">
        <f t="shared" si="54"/>
        <v>14.181935274403431</v>
      </c>
      <c r="JK44" s="334">
        <f t="shared" si="54"/>
        <v>13.13948469669678</v>
      </c>
      <c r="JL44" s="334">
        <f t="shared" si="54"/>
        <v>10.336231274813077</v>
      </c>
      <c r="JM44" s="334">
        <f t="shared" si="54"/>
        <v>10.112804412401921</v>
      </c>
      <c r="JN44" s="334">
        <f t="shared" si="54"/>
        <v>19.014697806223936</v>
      </c>
      <c r="JO44" s="334">
        <f t="shared" si="54"/>
        <v>15.980189940869559</v>
      </c>
      <c r="JP44" s="334">
        <f t="shared" si="54"/>
        <v>8.5762576340515473</v>
      </c>
      <c r="JQ44" s="334">
        <f t="shared" si="54"/>
        <v>9.394234759736964</v>
      </c>
      <c r="JR44" s="334">
        <f t="shared" si="54"/>
        <v>12.371057739401575</v>
      </c>
      <c r="JS44" s="334">
        <f t="shared" si="54"/>
        <v>9.9924628210978241</v>
      </c>
      <c r="JT44" s="334">
        <f t="shared" si="54"/>
        <v>8.8381174777595319</v>
      </c>
      <c r="JU44" s="334">
        <f t="shared" si="54"/>
        <v>14.950320702339052</v>
      </c>
      <c r="JV44" s="334">
        <f t="shared" si="54"/>
        <v>14.784054157297579</v>
      </c>
      <c r="JW44" s="334">
        <f t="shared" si="54"/>
        <v>9.1694522482428269</v>
      </c>
      <c r="JX44" s="334">
        <f t="shared" si="54"/>
        <v>10.455735823158516</v>
      </c>
      <c r="JY44" s="334">
        <f t="shared" si="54"/>
        <v>10.276602997020582</v>
      </c>
      <c r="JZ44" s="334">
        <f t="shared" si="54"/>
        <v>9.9279119997961587</v>
      </c>
      <c r="KA44" s="334">
        <f t="shared" si="54"/>
        <v>9.0068896344837981</v>
      </c>
      <c r="KB44" s="334">
        <f t="shared" si="54"/>
        <v>14.761516584659752</v>
      </c>
      <c r="KC44" s="334">
        <f t="shared" si="54"/>
        <v>18.833776680984759</v>
      </c>
      <c r="KD44" s="334">
        <f t="shared" si="54"/>
        <v>9.3625630561388604</v>
      </c>
      <c r="KE44" s="334">
        <f t="shared" si="54"/>
        <v>9.5091508457159879</v>
      </c>
      <c r="KF44" s="334">
        <f t="shared" si="54"/>
        <v>10.632049972245614</v>
      </c>
      <c r="KG44" s="334">
        <f t="shared" si="54"/>
        <v>10.459397137861266</v>
      </c>
      <c r="KH44" s="334">
        <f t="shared" si="54"/>
        <v>8.165135594831165</v>
      </c>
      <c r="KI44" s="334">
        <f t="shared" si="54"/>
        <v>12.889925027372346</v>
      </c>
      <c r="KJ44" s="334">
        <f t="shared" si="54"/>
        <v>13.76624125961362</v>
      </c>
      <c r="KK44" s="334">
        <f t="shared" si="54"/>
        <v>8.0802821229726884</v>
      </c>
      <c r="KL44" s="334">
        <f t="shared" si="54"/>
        <v>7.2784193432334723</v>
      </c>
      <c r="KM44" s="334">
        <f t="shared" si="54"/>
        <v>7.2671613804087007</v>
      </c>
      <c r="KN44" s="334">
        <f t="shared" si="54"/>
        <v>7.6921563686215162</v>
      </c>
      <c r="KO44" s="334">
        <f t="shared" si="54"/>
        <v>7.6497773343380207</v>
      </c>
      <c r="KP44" s="334">
        <f t="shared" si="54"/>
        <v>12.199998105621553</v>
      </c>
      <c r="KQ44" s="334">
        <f t="shared" si="54"/>
        <v>13.692836933636825</v>
      </c>
      <c r="KR44" s="334">
        <f t="shared" si="54"/>
        <v>7.4114934307455673</v>
      </c>
      <c r="KS44" s="334">
        <f t="shared" si="54"/>
        <v>7.0651828440359035</v>
      </c>
      <c r="KT44" s="334">
        <f t="shared" si="54"/>
        <v>7.1908207650283389</v>
      </c>
      <c r="KU44" s="334">
        <f t="shared" si="54"/>
        <v>7.141026581366682</v>
      </c>
      <c r="KV44" s="334">
        <f t="shared" si="54"/>
        <v>7.5588322159713623</v>
      </c>
      <c r="KW44" s="334">
        <f t="shared" si="54"/>
        <v>13.831137976411068</v>
      </c>
      <c r="KX44" s="334">
        <f t="shared" si="54"/>
        <v>13.332332419126132</v>
      </c>
      <c r="KY44" s="334">
        <f t="shared" si="54"/>
        <v>7.0170981163460953</v>
      </c>
      <c r="KZ44" s="334">
        <f t="shared" si="54"/>
        <v>7.2764268408751072</v>
      </c>
      <c r="LA44" s="334">
        <f t="shared" si="54"/>
        <v>6.8604155842087398</v>
      </c>
      <c r="LB44" s="334">
        <f t="shared" si="54"/>
        <v>7.3902098013041808</v>
      </c>
      <c r="LC44" s="334">
        <f t="shared" si="54"/>
        <v>8.0148680990082752</v>
      </c>
      <c r="LD44" s="334">
        <f t="shared" si="54"/>
        <v>13.562541915305463</v>
      </c>
      <c r="LE44" s="334">
        <f t="shared" si="54"/>
        <v>14.197344936974071</v>
      </c>
      <c r="LF44" s="334">
        <f t="shared" si="54"/>
        <v>8.1964368646361887</v>
      </c>
      <c r="LG44" s="334">
        <f t="shared" si="54"/>
        <v>8.2794586563740626</v>
      </c>
      <c r="LH44" s="334">
        <f t="shared" si="54"/>
        <v>7.4934006168013285</v>
      </c>
      <c r="LI44" s="334">
        <f t="shared" si="54"/>
        <v>7.3038968430789311</v>
      </c>
      <c r="LJ44" s="334">
        <f t="shared" si="54"/>
        <v>7.8966782991708868</v>
      </c>
      <c r="LK44" s="334">
        <f t="shared" si="54"/>
        <v>14.297703761336319</v>
      </c>
      <c r="LL44" s="334">
        <f t="shared" si="54"/>
        <v>15.217336450179122</v>
      </c>
      <c r="LM44" s="334">
        <f t="shared" si="54"/>
        <v>8.7513494845559379</v>
      </c>
      <c r="LN44" s="334">
        <f t="shared" si="54"/>
        <v>8.169000470730639</v>
      </c>
      <c r="LO44" s="334">
        <f t="shared" si="54"/>
        <v>8.5255689127820311</v>
      </c>
      <c r="LP44" s="334">
        <f t="shared" si="54"/>
        <v>9.7528924253431892</v>
      </c>
      <c r="LQ44" s="334">
        <f t="shared" si="54"/>
        <v>8.7104604291302508</v>
      </c>
      <c r="LR44" s="334">
        <f t="shared" si="54"/>
        <v>14.841899727151265</v>
      </c>
      <c r="LS44" s="334">
        <f t="shared" ref="LS44:NJ44" si="55">SUM(LS4:LS27)-LS43-LS45</f>
        <v>15.816113910613119</v>
      </c>
      <c r="LT44" s="334">
        <f t="shared" si="55"/>
        <v>7.8350398994227142</v>
      </c>
      <c r="LU44" s="334">
        <f t="shared" si="55"/>
        <v>8.2841335355296266</v>
      </c>
      <c r="LV44" s="334">
        <f t="shared" si="55"/>
        <v>9.3506726286155057</v>
      </c>
      <c r="LW44" s="334">
        <f t="shared" si="55"/>
        <v>12.407750542469579</v>
      </c>
      <c r="LX44" s="334">
        <f t="shared" si="55"/>
        <v>10.885917448137384</v>
      </c>
      <c r="LY44" s="334">
        <f t="shared" si="55"/>
        <v>15.558205685490311</v>
      </c>
      <c r="LZ44" s="334">
        <f t="shared" si="55"/>
        <v>15.402110035267542</v>
      </c>
      <c r="MA44" s="334">
        <f t="shared" si="55"/>
        <v>8.7408485962078828</v>
      </c>
      <c r="MB44" s="334">
        <f t="shared" si="55"/>
        <v>8.708009755298189</v>
      </c>
      <c r="MC44" s="334">
        <f t="shared" si="55"/>
        <v>8.6595771652397477</v>
      </c>
      <c r="MD44" s="334">
        <f t="shared" si="55"/>
        <v>8.359825707994851</v>
      </c>
      <c r="ME44" s="334">
        <f t="shared" si="55"/>
        <v>8.788237180413045</v>
      </c>
      <c r="MF44" s="334">
        <f t="shared" si="55"/>
        <v>14.101352173721152</v>
      </c>
      <c r="MG44" s="334">
        <f t="shared" si="55"/>
        <v>14.844157384210552</v>
      </c>
      <c r="MH44" s="334">
        <f t="shared" si="55"/>
        <v>7.4118176652307142</v>
      </c>
      <c r="MI44" s="334">
        <f t="shared" si="55"/>
        <v>7.9865730520660829</v>
      </c>
      <c r="MJ44" s="334">
        <f t="shared" si="55"/>
        <v>8.6287516286183479</v>
      </c>
      <c r="MK44" s="334">
        <f t="shared" si="55"/>
        <v>8.6930852076995233</v>
      </c>
      <c r="ML44" s="334">
        <f t="shared" si="55"/>
        <v>8.3560025214674329</v>
      </c>
      <c r="MM44" s="334">
        <f t="shared" si="55"/>
        <v>16.011091336375841</v>
      </c>
      <c r="MN44" s="334">
        <f t="shared" si="55"/>
        <v>16.928218430274516</v>
      </c>
      <c r="MO44" s="334">
        <f t="shared" si="55"/>
        <v>8.7453360202638102</v>
      </c>
      <c r="MP44" s="334">
        <f t="shared" si="55"/>
        <v>8.8569312323280389</v>
      </c>
      <c r="MQ44" s="334">
        <f t="shared" si="55"/>
        <v>8.7810819099738033</v>
      </c>
      <c r="MR44" s="334">
        <f t="shared" si="55"/>
        <v>9.1481238942050283</v>
      </c>
      <c r="MS44" s="334">
        <f t="shared" si="55"/>
        <v>8.3554043278460917</v>
      </c>
      <c r="MT44" s="334">
        <f t="shared" si="55"/>
        <v>15.704030640348156</v>
      </c>
      <c r="MU44" s="334">
        <f t="shared" si="55"/>
        <v>17.378676390039161</v>
      </c>
      <c r="MV44" s="334">
        <f t="shared" si="55"/>
        <v>8.5002279606903581</v>
      </c>
      <c r="MW44" s="334">
        <f t="shared" si="55"/>
        <v>9.0042929719168789</v>
      </c>
      <c r="MX44" s="334">
        <f t="shared" si="55"/>
        <v>9.0419140760582355</v>
      </c>
      <c r="MY44" s="334">
        <f t="shared" si="55"/>
        <v>8.7073185432831988</v>
      </c>
      <c r="MZ44" s="334">
        <f t="shared" si="55"/>
        <v>8.8538408333211667</v>
      </c>
      <c r="NA44" s="334">
        <f t="shared" si="55"/>
        <v>15.862996014042199</v>
      </c>
      <c r="NB44" s="334">
        <f t="shared" si="55"/>
        <v>16.139069611375064</v>
      </c>
      <c r="NC44" s="334">
        <f t="shared" si="55"/>
        <v>10.506960831834913</v>
      </c>
      <c r="ND44" s="334">
        <f t="shared" si="55"/>
        <v>10.696347778364728</v>
      </c>
      <c r="NE44" s="334">
        <f t="shared" si="55"/>
        <v>9.8132864342233894</v>
      </c>
      <c r="NF44" s="334">
        <f t="shared" si="55"/>
        <v>9.0590186851538501</v>
      </c>
      <c r="NG44" s="334">
        <f t="shared" si="55"/>
        <v>9.1545868228039176</v>
      </c>
      <c r="NH44" s="334">
        <f t="shared" si="55"/>
        <v>14.20331430440315</v>
      </c>
      <c r="NI44" s="334">
        <f t="shared" si="55"/>
        <v>16.533905260699068</v>
      </c>
      <c r="NJ44" s="334">
        <f t="shared" si="55"/>
        <v>9.6462931309745237</v>
      </c>
    </row>
    <row r="45" spans="7:374" ht="15.75" hidden="1" thickBot="1" x14ac:dyDescent="0.3">
      <c r="H45" s="34" t="s">
        <v>252</v>
      </c>
      <c r="I45" s="200" t="s">
        <v>39</v>
      </c>
      <c r="J45" s="334">
        <f>IF(J1=1,SUMIFS(J$4:J$27,$I$4:$I$27,"&gt;="&amp;$I$19,$I$4:$I$27,"&lt;="&amp;$I$23),IF(J1=2,SUMIFS(J$4:J$27,$I$4:$I$27,"&gt;="&amp;$I$19,$I$4:$I$27,"&lt;="&amp;$I$23),IF(J1=3,SUMIFS(J$4:J$27,$I$4:$I$27,"&gt;="&amp;$I$19,$I$4:$I$27,"&lt;="&amp;$I$23),IF(J1=4,SUMIFS(J$4:J$27,$I$4:$I$27,"&gt;="&amp;$I$19,$I$4:$I$27,"&lt;="&amp;$I$23),IF(J1=5,SUMIFS(J$4:J$27,$I$4:$I$27,"&gt;="&amp;$I$19,$I$4:$I$27,"&lt;="&amp;$I$23),0)))))</f>
        <v>7.6151708758319749</v>
      </c>
      <c r="K45" s="334">
        <f t="shared" ref="K45:BV45" si="56">IF(K1=1,SUMIFS(K$4:K$27,$I$4:$I$27,"&gt;="&amp;$I$19,$I$4:$I$27,"&lt;="&amp;$I$23),IF(K1=2,SUMIFS(K$4:K$27,$I$4:$I$27,"&gt;="&amp;$I$19,$I$4:$I$27,"&lt;="&amp;$I$23),IF(K1=3,SUMIFS(K$4:K$27,$I$4:$I$27,"&gt;="&amp;$I$19,$I$4:$I$27,"&lt;="&amp;$I$23),IF(K1=4,SUMIFS(K$4:K$27,$I$4:$I$27,"&gt;="&amp;$I$19,$I$4:$I$27,"&lt;="&amp;$I$23),IF(K1=5,SUMIFS(K$4:K$27,$I$4:$I$27,"&gt;="&amp;$I$19,$I$4:$I$27,"&lt;="&amp;$I$23),0)))))</f>
        <v>6.9767230802665772</v>
      </c>
      <c r="L45" s="334">
        <f t="shared" si="56"/>
        <v>6.2409519576371144</v>
      </c>
      <c r="M45" s="334">
        <f t="shared" si="56"/>
        <v>7.8932666390115447</v>
      </c>
      <c r="N45" s="334">
        <f t="shared" si="56"/>
        <v>7.1656728122921614</v>
      </c>
      <c r="O45" s="334">
        <f t="shared" si="56"/>
        <v>0</v>
      </c>
      <c r="P45" s="334">
        <f t="shared" si="56"/>
        <v>0</v>
      </c>
      <c r="Q45" s="334">
        <f t="shared" si="56"/>
        <v>6.116092416468871</v>
      </c>
      <c r="R45" s="334">
        <f t="shared" si="56"/>
        <v>5.3619421463882055</v>
      </c>
      <c r="S45" s="334">
        <f t="shared" si="56"/>
        <v>5.4503921492302343</v>
      </c>
      <c r="T45" s="334">
        <f t="shared" si="56"/>
        <v>4.9896945143653699</v>
      </c>
      <c r="U45" s="334">
        <f t="shared" si="56"/>
        <v>5.119985002221493</v>
      </c>
      <c r="V45" s="334">
        <f t="shared" si="56"/>
        <v>0</v>
      </c>
      <c r="W45" s="334">
        <f t="shared" si="56"/>
        <v>0</v>
      </c>
      <c r="X45" s="334">
        <f t="shared" si="56"/>
        <v>6.2861694667302883</v>
      </c>
      <c r="Y45" s="334">
        <f t="shared" si="56"/>
        <v>5.3121285002837553</v>
      </c>
      <c r="Z45" s="334">
        <f t="shared" si="56"/>
        <v>5.4593820152506316</v>
      </c>
      <c r="AA45" s="334">
        <f t="shared" si="56"/>
        <v>5.50072882699574</v>
      </c>
      <c r="AB45" s="334">
        <f t="shared" si="56"/>
        <v>5.0294348909026549</v>
      </c>
      <c r="AC45" s="334">
        <f t="shared" si="56"/>
        <v>0</v>
      </c>
      <c r="AD45" s="334">
        <f t="shared" si="56"/>
        <v>0</v>
      </c>
      <c r="AE45" s="334">
        <f t="shared" si="56"/>
        <v>5.124663401801989</v>
      </c>
      <c r="AF45" s="334">
        <f t="shared" si="56"/>
        <v>4.7246189476144558</v>
      </c>
      <c r="AG45" s="334">
        <f t="shared" si="56"/>
        <v>4.8026651783764009</v>
      </c>
      <c r="AH45" s="334">
        <f t="shared" si="56"/>
        <v>5.3006034019707657</v>
      </c>
      <c r="AI45" s="334">
        <f t="shared" si="56"/>
        <v>4.8693294442397059</v>
      </c>
      <c r="AJ45" s="334">
        <f t="shared" si="56"/>
        <v>0</v>
      </c>
      <c r="AK45" s="334">
        <f t="shared" si="56"/>
        <v>0</v>
      </c>
      <c r="AL45" s="334">
        <f t="shared" si="56"/>
        <v>5.1116024151890507</v>
      </c>
      <c r="AM45" s="334">
        <f t="shared" si="56"/>
        <v>5.3025316172396959</v>
      </c>
      <c r="AN45" s="334">
        <f t="shared" si="56"/>
        <v>4.9419383081153017</v>
      </c>
      <c r="AO45" s="334">
        <f t="shared" si="56"/>
        <v>5.0484607312738614</v>
      </c>
      <c r="AP45" s="334">
        <f t="shared" si="56"/>
        <v>5.4580649663232119</v>
      </c>
      <c r="AQ45" s="334">
        <f t="shared" si="56"/>
        <v>0</v>
      </c>
      <c r="AR45" s="334">
        <f t="shared" si="56"/>
        <v>0</v>
      </c>
      <c r="AS45" s="334">
        <f t="shared" si="56"/>
        <v>5.2226115299675602</v>
      </c>
      <c r="AT45" s="334">
        <f t="shared" si="56"/>
        <v>4.9598825173909082</v>
      </c>
      <c r="AU45" s="334">
        <f t="shared" si="56"/>
        <v>5.285979778443469</v>
      </c>
      <c r="AV45" s="334">
        <f t="shared" si="56"/>
        <v>4.9214313604739131</v>
      </c>
      <c r="AW45" s="334">
        <f t="shared" si="56"/>
        <v>4.9737983294695809</v>
      </c>
      <c r="AX45" s="334">
        <f t="shared" si="56"/>
        <v>0</v>
      </c>
      <c r="AY45" s="334">
        <f t="shared" si="56"/>
        <v>0</v>
      </c>
      <c r="AZ45" s="334">
        <f t="shared" si="56"/>
        <v>4.7999399216158789</v>
      </c>
      <c r="BA45" s="334">
        <f t="shared" si="56"/>
        <v>4.8938419961068167</v>
      </c>
      <c r="BB45" s="334">
        <f t="shared" si="56"/>
        <v>4.508841108679011</v>
      </c>
      <c r="BC45" s="334">
        <f t="shared" si="56"/>
        <v>4.6386045046169055</v>
      </c>
      <c r="BD45" s="334">
        <f t="shared" si="56"/>
        <v>4.4886846726560652</v>
      </c>
      <c r="BE45" s="334">
        <f t="shared" si="56"/>
        <v>0</v>
      </c>
      <c r="BF45" s="334">
        <f t="shared" si="56"/>
        <v>0</v>
      </c>
      <c r="BG45" s="334">
        <f t="shared" si="56"/>
        <v>4.8684250880981885</v>
      </c>
      <c r="BH45" s="334">
        <f t="shared" si="56"/>
        <v>4.231971677675376</v>
      </c>
      <c r="BI45" s="334">
        <f t="shared" si="56"/>
        <v>3.8726185412016703</v>
      </c>
      <c r="BJ45" s="334">
        <f t="shared" si="56"/>
        <v>4.8144396902556554</v>
      </c>
      <c r="BK45" s="334">
        <f t="shared" si="56"/>
        <v>4.82910471425396</v>
      </c>
      <c r="BL45" s="334">
        <f t="shared" si="56"/>
        <v>0</v>
      </c>
      <c r="BM45" s="334">
        <f t="shared" si="56"/>
        <v>0</v>
      </c>
      <c r="BN45" s="334">
        <f t="shared" si="56"/>
        <v>4.435755004496059</v>
      </c>
      <c r="BO45" s="334">
        <f t="shared" si="56"/>
        <v>4.1860195192483207</v>
      </c>
      <c r="BP45" s="334">
        <f t="shared" si="56"/>
        <v>4.0257211955778036</v>
      </c>
      <c r="BQ45" s="334">
        <f t="shared" si="56"/>
        <v>3.9971619405154617</v>
      </c>
      <c r="BR45" s="334">
        <f t="shared" si="56"/>
        <v>5.0296329010481857</v>
      </c>
      <c r="BS45" s="334">
        <f t="shared" si="56"/>
        <v>0</v>
      </c>
      <c r="BT45" s="334">
        <f t="shared" si="56"/>
        <v>0</v>
      </c>
      <c r="BU45" s="334">
        <f t="shared" si="56"/>
        <v>4.9093268142981534</v>
      </c>
      <c r="BV45" s="334">
        <f t="shared" si="56"/>
        <v>4.3065160629368879</v>
      </c>
      <c r="BW45" s="334">
        <f t="shared" ref="BW45:EH45" si="57">IF(BW1=1,SUMIFS(BW$4:BW$27,$I$4:$I$27,"&gt;="&amp;$I$19,$I$4:$I$27,"&lt;="&amp;$I$23),IF(BW1=2,SUMIFS(BW$4:BW$27,$I$4:$I$27,"&gt;="&amp;$I$19,$I$4:$I$27,"&lt;="&amp;$I$23),IF(BW1=3,SUMIFS(BW$4:BW$27,$I$4:$I$27,"&gt;="&amp;$I$19,$I$4:$I$27,"&lt;="&amp;$I$23),IF(BW1=4,SUMIFS(BW$4:BW$27,$I$4:$I$27,"&gt;="&amp;$I$19,$I$4:$I$27,"&lt;="&amp;$I$23),IF(BW1=5,SUMIFS(BW$4:BW$27,$I$4:$I$27,"&gt;="&amp;$I$19,$I$4:$I$27,"&lt;="&amp;$I$23),0)))))</f>
        <v>5.931067408370688</v>
      </c>
      <c r="BX45" s="334">
        <f t="shared" si="57"/>
        <v>4.8358626745434705</v>
      </c>
      <c r="BY45" s="334">
        <f t="shared" si="57"/>
        <v>4.5498301185953762</v>
      </c>
      <c r="BZ45" s="334">
        <f t="shared" si="57"/>
        <v>0</v>
      </c>
      <c r="CA45" s="334">
        <f t="shared" si="57"/>
        <v>0</v>
      </c>
      <c r="CB45" s="334">
        <f t="shared" si="57"/>
        <v>4.3968173337344361</v>
      </c>
      <c r="CC45" s="334">
        <f t="shared" si="57"/>
        <v>5.1881102969162569</v>
      </c>
      <c r="CD45" s="334">
        <f t="shared" si="57"/>
        <v>4.6868839780091527</v>
      </c>
      <c r="CE45" s="334">
        <f t="shared" si="57"/>
        <v>4.0908820907853576</v>
      </c>
      <c r="CF45" s="334">
        <f t="shared" si="57"/>
        <v>4.380985079206881</v>
      </c>
      <c r="CG45" s="334">
        <f t="shared" si="57"/>
        <v>0</v>
      </c>
      <c r="CH45" s="334">
        <f t="shared" si="57"/>
        <v>0</v>
      </c>
      <c r="CI45" s="334">
        <f t="shared" si="57"/>
        <v>4.2586209599993241</v>
      </c>
      <c r="CJ45" s="334">
        <f t="shared" si="57"/>
        <v>4.6329837492011636</v>
      </c>
      <c r="CK45" s="334">
        <f t="shared" si="57"/>
        <v>5.777164609422961</v>
      </c>
      <c r="CL45" s="334">
        <f t="shared" si="57"/>
        <v>4.417892888345702</v>
      </c>
      <c r="CM45" s="334">
        <f t="shared" si="57"/>
        <v>4.0883951588392762</v>
      </c>
      <c r="CN45" s="334">
        <f t="shared" si="57"/>
        <v>0</v>
      </c>
      <c r="CO45" s="334">
        <f t="shared" si="57"/>
        <v>0</v>
      </c>
      <c r="CP45" s="334">
        <f t="shared" si="57"/>
        <v>4.0191065475283523</v>
      </c>
      <c r="CQ45" s="334">
        <f t="shared" si="57"/>
        <v>4.3098386093777439</v>
      </c>
      <c r="CR45" s="334">
        <f t="shared" si="57"/>
        <v>4.1087503384947635</v>
      </c>
      <c r="CS45" s="334">
        <f t="shared" si="57"/>
        <v>4.2345167545036739</v>
      </c>
      <c r="CT45" s="334">
        <f t="shared" si="57"/>
        <v>4.0777667830174407</v>
      </c>
      <c r="CU45" s="334">
        <f t="shared" si="57"/>
        <v>0</v>
      </c>
      <c r="CV45" s="334">
        <f t="shared" si="57"/>
        <v>0</v>
      </c>
      <c r="CW45" s="334">
        <f t="shared" si="57"/>
        <v>4.2519655078974496</v>
      </c>
      <c r="CX45" s="334">
        <f t="shared" si="57"/>
        <v>4.604162157606762</v>
      </c>
      <c r="CY45" s="334">
        <f t="shared" si="57"/>
        <v>4.1043024829481638</v>
      </c>
      <c r="CZ45" s="334">
        <f t="shared" si="57"/>
        <v>4.1421421392380076</v>
      </c>
      <c r="DA45" s="334">
        <f t="shared" si="57"/>
        <v>4.0353824570703374</v>
      </c>
      <c r="DB45" s="334">
        <f t="shared" si="57"/>
        <v>0</v>
      </c>
      <c r="DC45" s="334">
        <f t="shared" si="57"/>
        <v>0</v>
      </c>
      <c r="DD45" s="334">
        <f t="shared" si="57"/>
        <v>4.2488138814279548</v>
      </c>
      <c r="DE45" s="334">
        <f t="shared" si="57"/>
        <v>3.9176155180355776</v>
      </c>
      <c r="DF45" s="334">
        <f t="shared" si="57"/>
        <v>3.992811405421103</v>
      </c>
      <c r="DG45" s="334">
        <f t="shared" si="57"/>
        <v>4.0156541323659205</v>
      </c>
      <c r="DH45" s="334">
        <f t="shared" si="57"/>
        <v>3.5833179031993523</v>
      </c>
      <c r="DI45" s="334">
        <f t="shared" si="57"/>
        <v>0</v>
      </c>
      <c r="DJ45" s="334">
        <f t="shared" si="57"/>
        <v>0</v>
      </c>
      <c r="DK45" s="334">
        <f t="shared" si="57"/>
        <v>3.9227212350038307</v>
      </c>
      <c r="DL45" s="334">
        <f t="shared" si="57"/>
        <v>4.275727459644636</v>
      </c>
      <c r="DM45" s="334">
        <f t="shared" si="57"/>
        <v>3.8351997316020672</v>
      </c>
      <c r="DN45" s="334">
        <f t="shared" si="57"/>
        <v>4.4866246348680603</v>
      </c>
      <c r="DO45" s="334">
        <f t="shared" si="57"/>
        <v>3.613649692907011</v>
      </c>
      <c r="DP45" s="334">
        <f t="shared" si="57"/>
        <v>0</v>
      </c>
      <c r="DQ45" s="334">
        <f t="shared" si="57"/>
        <v>0</v>
      </c>
      <c r="DR45" s="334">
        <f t="shared" si="57"/>
        <v>3.8943316510139803</v>
      </c>
      <c r="DS45" s="334">
        <f t="shared" si="57"/>
        <v>3.758030737993391</v>
      </c>
      <c r="DT45" s="334">
        <f t="shared" si="57"/>
        <v>4.3826843843547252</v>
      </c>
      <c r="DU45" s="334">
        <f t="shared" si="57"/>
        <v>3.6695817264752959</v>
      </c>
      <c r="DV45" s="334">
        <f t="shared" si="57"/>
        <v>3.9383601588801422</v>
      </c>
      <c r="DW45" s="334">
        <f t="shared" si="57"/>
        <v>0</v>
      </c>
      <c r="DX45" s="334">
        <f t="shared" si="57"/>
        <v>0</v>
      </c>
      <c r="DY45" s="334">
        <f t="shared" si="57"/>
        <v>4.1562965146733672</v>
      </c>
      <c r="DZ45" s="334">
        <f t="shared" si="57"/>
        <v>3.9075520401242207</v>
      </c>
      <c r="EA45" s="334">
        <f t="shared" si="57"/>
        <v>4.8942911499602371</v>
      </c>
      <c r="EB45" s="334">
        <f t="shared" si="57"/>
        <v>5.7628168245345259</v>
      </c>
      <c r="EC45" s="334">
        <f t="shared" si="57"/>
        <v>5.1233691205232468</v>
      </c>
      <c r="ED45" s="334">
        <f t="shared" si="57"/>
        <v>0</v>
      </c>
      <c r="EE45" s="334">
        <f t="shared" si="57"/>
        <v>0</v>
      </c>
      <c r="EF45" s="334">
        <f t="shared" si="57"/>
        <v>4.4154078063536621</v>
      </c>
      <c r="EG45" s="334">
        <f t="shared" si="57"/>
        <v>4.2481157460171781</v>
      </c>
      <c r="EH45" s="334">
        <f t="shared" si="57"/>
        <v>4.4042093499681725</v>
      </c>
      <c r="EI45" s="334">
        <f t="shared" ref="EI45:GT45" si="58">IF(EI1=1,SUMIFS(EI$4:EI$27,$I$4:$I$27,"&gt;="&amp;$I$19,$I$4:$I$27,"&lt;="&amp;$I$23),IF(EI1=2,SUMIFS(EI$4:EI$27,$I$4:$I$27,"&gt;="&amp;$I$19,$I$4:$I$27,"&lt;="&amp;$I$23),IF(EI1=3,SUMIFS(EI$4:EI$27,$I$4:$I$27,"&gt;="&amp;$I$19,$I$4:$I$27,"&lt;="&amp;$I$23),IF(EI1=4,SUMIFS(EI$4:EI$27,$I$4:$I$27,"&gt;="&amp;$I$19,$I$4:$I$27,"&lt;="&amp;$I$23),IF(EI1=5,SUMIFS(EI$4:EI$27,$I$4:$I$27,"&gt;="&amp;$I$19,$I$4:$I$27,"&lt;="&amp;$I$23),0)))))</f>
        <v>4.08758759125074</v>
      </c>
      <c r="EJ45" s="334">
        <f t="shared" si="58"/>
        <v>4.4080460200005547</v>
      </c>
      <c r="EK45" s="334">
        <f t="shared" si="58"/>
        <v>0</v>
      </c>
      <c r="EL45" s="334">
        <f t="shared" si="58"/>
        <v>0</v>
      </c>
      <c r="EM45" s="334">
        <f t="shared" si="58"/>
        <v>4.459274987308568</v>
      </c>
      <c r="EN45" s="334">
        <f t="shared" si="58"/>
        <v>5.578757671765695</v>
      </c>
      <c r="EO45" s="334">
        <f t="shared" si="58"/>
        <v>4.5744348162368391</v>
      </c>
      <c r="EP45" s="334">
        <f t="shared" si="58"/>
        <v>4.1922107079445219</v>
      </c>
      <c r="EQ45" s="334">
        <f t="shared" si="58"/>
        <v>4.3562698757824858</v>
      </c>
      <c r="ER45" s="334">
        <f t="shared" si="58"/>
        <v>0</v>
      </c>
      <c r="ES45" s="334">
        <f t="shared" si="58"/>
        <v>0</v>
      </c>
      <c r="ET45" s="334">
        <f t="shared" si="58"/>
        <v>5.5607784337361315</v>
      </c>
      <c r="EU45" s="334">
        <f t="shared" si="58"/>
        <v>4.5517767271745821</v>
      </c>
      <c r="EV45" s="334">
        <f t="shared" si="58"/>
        <v>5.8785430067662352</v>
      </c>
      <c r="EW45" s="334">
        <f t="shared" si="58"/>
        <v>6.5872232171528946</v>
      </c>
      <c r="EX45" s="334">
        <f t="shared" si="58"/>
        <v>7.1785303496883852</v>
      </c>
      <c r="EY45" s="334">
        <f t="shared" si="58"/>
        <v>0</v>
      </c>
      <c r="EZ45" s="334">
        <f t="shared" si="58"/>
        <v>0</v>
      </c>
      <c r="FA45" s="334">
        <f t="shared" si="58"/>
        <v>5.1622530164703093</v>
      </c>
      <c r="FB45" s="334">
        <f t="shared" si="58"/>
        <v>7.7402763615445913</v>
      </c>
      <c r="FC45" s="334">
        <f t="shared" si="58"/>
        <v>6.5750664408446315</v>
      </c>
      <c r="FD45" s="334">
        <f t="shared" si="58"/>
        <v>5.520053208713799</v>
      </c>
      <c r="FE45" s="334">
        <f t="shared" si="58"/>
        <v>6.6940002379900774</v>
      </c>
      <c r="FF45" s="334">
        <f t="shared" si="58"/>
        <v>0</v>
      </c>
      <c r="FG45" s="334">
        <f t="shared" si="58"/>
        <v>0</v>
      </c>
      <c r="FH45" s="334">
        <f t="shared" si="58"/>
        <v>4.9212379586267838</v>
      </c>
      <c r="FI45" s="334">
        <f t="shared" si="58"/>
        <v>5.048299831405183</v>
      </c>
      <c r="FJ45" s="334">
        <f t="shared" si="58"/>
        <v>4.9624336519282721</v>
      </c>
      <c r="FK45" s="334">
        <f t="shared" si="58"/>
        <v>5.3103731491864066</v>
      </c>
      <c r="FL45" s="334">
        <f t="shared" si="58"/>
        <v>6.5670335840773824</v>
      </c>
      <c r="FM45" s="334">
        <f t="shared" si="58"/>
        <v>0</v>
      </c>
      <c r="FN45" s="334">
        <f t="shared" si="58"/>
        <v>0</v>
      </c>
      <c r="FO45" s="334">
        <f t="shared" si="58"/>
        <v>5.7788232538096445</v>
      </c>
      <c r="FP45" s="334">
        <f t="shared" si="58"/>
        <v>5.6918524796521872</v>
      </c>
      <c r="FQ45" s="334">
        <f t="shared" si="58"/>
        <v>5.8109745778442452</v>
      </c>
      <c r="FR45" s="334">
        <f t="shared" si="58"/>
        <v>8.4677257612658501</v>
      </c>
      <c r="FS45" s="334">
        <f t="shared" si="58"/>
        <v>6.3395651234431503</v>
      </c>
      <c r="FT45" s="334">
        <f t="shared" si="58"/>
        <v>0</v>
      </c>
      <c r="FU45" s="334">
        <f t="shared" si="58"/>
        <v>0</v>
      </c>
      <c r="FV45" s="334">
        <f t="shared" si="58"/>
        <v>10.378117722463745</v>
      </c>
      <c r="FW45" s="334">
        <f t="shared" si="58"/>
        <v>11.000888232546163</v>
      </c>
      <c r="FX45" s="334">
        <f t="shared" si="58"/>
        <v>9.1346436167178737</v>
      </c>
      <c r="FY45" s="334">
        <f t="shared" si="58"/>
        <v>9.9585656570453089</v>
      </c>
      <c r="FZ45" s="334">
        <f t="shared" si="58"/>
        <v>6.8718183259419172</v>
      </c>
      <c r="GA45" s="334">
        <f t="shared" si="58"/>
        <v>0</v>
      </c>
      <c r="GB45" s="334">
        <f t="shared" si="58"/>
        <v>0</v>
      </c>
      <c r="GC45" s="334">
        <f t="shared" si="58"/>
        <v>8.6792099518031662</v>
      </c>
      <c r="GD45" s="334">
        <f t="shared" si="58"/>
        <v>7.8821195032729774</v>
      </c>
      <c r="GE45" s="334">
        <f t="shared" si="58"/>
        <v>6.4436672392349159</v>
      </c>
      <c r="GF45" s="334">
        <f t="shared" si="58"/>
        <v>8.9363079268180936</v>
      </c>
      <c r="GG45" s="334">
        <f t="shared" si="58"/>
        <v>12.432162126557557</v>
      </c>
      <c r="GH45" s="334">
        <f t="shared" si="58"/>
        <v>0</v>
      </c>
      <c r="GI45" s="334">
        <f t="shared" si="58"/>
        <v>0</v>
      </c>
      <c r="GJ45" s="334">
        <f t="shared" si="58"/>
        <v>14.447686064827856</v>
      </c>
      <c r="GK45" s="334">
        <f t="shared" si="58"/>
        <v>12.988968270224149</v>
      </c>
      <c r="GL45" s="334">
        <f t="shared" si="58"/>
        <v>12.411487413749976</v>
      </c>
      <c r="GM45" s="334">
        <f t="shared" si="58"/>
        <v>14.058889533331733</v>
      </c>
      <c r="GN45" s="334">
        <f t="shared" si="58"/>
        <v>9.5738460417491957</v>
      </c>
      <c r="GO45" s="334">
        <f t="shared" si="58"/>
        <v>0</v>
      </c>
      <c r="GP45" s="334">
        <f t="shared" si="58"/>
        <v>0</v>
      </c>
      <c r="GQ45" s="334">
        <f t="shared" si="58"/>
        <v>10.346058687868897</v>
      </c>
      <c r="GR45" s="334">
        <f t="shared" si="58"/>
        <v>12.340483809982016</v>
      </c>
      <c r="GS45" s="334">
        <f t="shared" si="58"/>
        <v>10.941286134387763</v>
      </c>
      <c r="GT45" s="334">
        <f t="shared" si="58"/>
        <v>10.584895260213319</v>
      </c>
      <c r="GU45" s="334">
        <f t="shared" ref="GU45:JF45" si="59">IF(GU1=1,SUMIFS(GU$4:GU$27,$I$4:$I$27,"&gt;="&amp;$I$19,$I$4:$I$27,"&lt;="&amp;$I$23),IF(GU1=2,SUMIFS(GU$4:GU$27,$I$4:$I$27,"&gt;="&amp;$I$19,$I$4:$I$27,"&lt;="&amp;$I$23),IF(GU1=3,SUMIFS(GU$4:GU$27,$I$4:$I$27,"&gt;="&amp;$I$19,$I$4:$I$27,"&lt;="&amp;$I$23),IF(GU1=4,SUMIFS(GU$4:GU$27,$I$4:$I$27,"&gt;="&amp;$I$19,$I$4:$I$27,"&lt;="&amp;$I$23),IF(GU1=5,SUMIFS(GU$4:GU$27,$I$4:$I$27,"&gt;="&amp;$I$19,$I$4:$I$27,"&lt;="&amp;$I$23),0)))))</f>
        <v>10.190476811898909</v>
      </c>
      <c r="GV45" s="334">
        <f t="shared" si="59"/>
        <v>0</v>
      </c>
      <c r="GW45" s="334">
        <f t="shared" si="59"/>
        <v>0</v>
      </c>
      <c r="GX45" s="334">
        <f t="shared" si="59"/>
        <v>13.83942154542566</v>
      </c>
      <c r="GY45" s="334">
        <f t="shared" si="59"/>
        <v>10.7149682786818</v>
      </c>
      <c r="GZ45" s="334">
        <f t="shared" si="59"/>
        <v>10.892894331600322</v>
      </c>
      <c r="HA45" s="334">
        <f t="shared" si="59"/>
        <v>9.8684161264861245</v>
      </c>
      <c r="HB45" s="334">
        <f t="shared" si="59"/>
        <v>10.597222666254789</v>
      </c>
      <c r="HC45" s="334">
        <f t="shared" si="59"/>
        <v>0</v>
      </c>
      <c r="HD45" s="334">
        <f t="shared" si="59"/>
        <v>0</v>
      </c>
      <c r="HE45" s="334">
        <f t="shared" si="59"/>
        <v>11.709169303905071</v>
      </c>
      <c r="HF45" s="334">
        <f t="shared" si="59"/>
        <v>12.017202171714272</v>
      </c>
      <c r="HG45" s="334">
        <f t="shared" si="59"/>
        <v>9.506683089347133</v>
      </c>
      <c r="HH45" s="334">
        <f t="shared" si="59"/>
        <v>11.794719632281334</v>
      </c>
      <c r="HI45" s="334">
        <f t="shared" si="59"/>
        <v>12.146251128398088</v>
      </c>
      <c r="HJ45" s="334">
        <f t="shared" si="59"/>
        <v>0</v>
      </c>
      <c r="HK45" s="334">
        <f t="shared" si="59"/>
        <v>0</v>
      </c>
      <c r="HL45" s="334">
        <f t="shared" si="59"/>
        <v>8.6812073824994371</v>
      </c>
      <c r="HM45" s="334">
        <f t="shared" si="59"/>
        <v>10.667817474065206</v>
      </c>
      <c r="HN45" s="334">
        <f t="shared" si="59"/>
        <v>12.489483800785653</v>
      </c>
      <c r="HO45" s="334">
        <f t="shared" si="59"/>
        <v>13.512140069972066</v>
      </c>
      <c r="HP45" s="334">
        <f t="shared" si="59"/>
        <v>11.84603966138533</v>
      </c>
      <c r="HQ45" s="334">
        <f t="shared" si="59"/>
        <v>0</v>
      </c>
      <c r="HR45" s="334">
        <f t="shared" si="59"/>
        <v>0</v>
      </c>
      <c r="HS45" s="334">
        <f t="shared" si="59"/>
        <v>14.420276542870877</v>
      </c>
      <c r="HT45" s="334">
        <f t="shared" si="59"/>
        <v>13.458027713476632</v>
      </c>
      <c r="HU45" s="334">
        <f t="shared" si="59"/>
        <v>13.666650624899411</v>
      </c>
      <c r="HV45" s="334">
        <f t="shared" si="59"/>
        <v>13.733601039997946</v>
      </c>
      <c r="HW45" s="334">
        <f t="shared" si="59"/>
        <v>12.644093400416269</v>
      </c>
      <c r="HX45" s="334">
        <f t="shared" si="59"/>
        <v>0</v>
      </c>
      <c r="HY45" s="334">
        <f t="shared" si="59"/>
        <v>0</v>
      </c>
      <c r="HZ45" s="334">
        <f t="shared" si="59"/>
        <v>8.5540888575429133</v>
      </c>
      <c r="IA45" s="334">
        <f t="shared" si="59"/>
        <v>10.583807170839179</v>
      </c>
      <c r="IB45" s="334">
        <f t="shared" si="59"/>
        <v>12.782276069615371</v>
      </c>
      <c r="IC45" s="334">
        <f t="shared" si="59"/>
        <v>13.313487706653998</v>
      </c>
      <c r="ID45" s="334">
        <f t="shared" si="59"/>
        <v>12.937973355768566</v>
      </c>
      <c r="IE45" s="334">
        <f t="shared" si="59"/>
        <v>0</v>
      </c>
      <c r="IF45" s="334">
        <f t="shared" si="59"/>
        <v>0</v>
      </c>
      <c r="IG45" s="334">
        <f t="shared" si="59"/>
        <v>7.2680102828169639</v>
      </c>
      <c r="IH45" s="334">
        <f t="shared" si="59"/>
        <v>8.6557683525703322</v>
      </c>
      <c r="II45" s="334">
        <f t="shared" si="59"/>
        <v>10.591213022362084</v>
      </c>
      <c r="IJ45" s="334">
        <f t="shared" si="59"/>
        <v>8.6501237528667811</v>
      </c>
      <c r="IK45" s="334">
        <f t="shared" si="59"/>
        <v>9.3014308921312558</v>
      </c>
      <c r="IL45" s="334">
        <f t="shared" si="59"/>
        <v>0</v>
      </c>
      <c r="IM45" s="334">
        <f t="shared" si="59"/>
        <v>0</v>
      </c>
      <c r="IN45" s="334">
        <f t="shared" si="59"/>
        <v>12.524312169079641</v>
      </c>
      <c r="IO45" s="334">
        <f t="shared" si="59"/>
        <v>14.517091789041253</v>
      </c>
      <c r="IP45" s="334">
        <f t="shared" si="59"/>
        <v>15.110654976826781</v>
      </c>
      <c r="IQ45" s="334">
        <f t="shared" si="59"/>
        <v>13.384703998889679</v>
      </c>
      <c r="IR45" s="334">
        <f t="shared" si="59"/>
        <v>8.2289016943866251</v>
      </c>
      <c r="IS45" s="334">
        <f t="shared" si="59"/>
        <v>0</v>
      </c>
      <c r="IT45" s="334">
        <f t="shared" si="59"/>
        <v>0</v>
      </c>
      <c r="IU45" s="334">
        <f t="shared" si="59"/>
        <v>14.037957572976188</v>
      </c>
      <c r="IV45" s="334">
        <f t="shared" si="59"/>
        <v>14.205053822623489</v>
      </c>
      <c r="IW45" s="334">
        <f t="shared" si="59"/>
        <v>12.751005962452144</v>
      </c>
      <c r="IX45" s="334">
        <f t="shared" si="59"/>
        <v>13.639411031935598</v>
      </c>
      <c r="IY45" s="334">
        <f t="shared" si="59"/>
        <v>7.5307865630948339</v>
      </c>
      <c r="IZ45" s="334">
        <f t="shared" si="59"/>
        <v>0</v>
      </c>
      <c r="JA45" s="334">
        <f t="shared" si="59"/>
        <v>0</v>
      </c>
      <c r="JB45" s="334">
        <f t="shared" si="59"/>
        <v>5.8559148741884455</v>
      </c>
      <c r="JC45" s="334">
        <f t="shared" si="59"/>
        <v>7.4270003540227787</v>
      </c>
      <c r="JD45" s="334">
        <f t="shared" si="59"/>
        <v>7.8669804886526649</v>
      </c>
      <c r="JE45" s="334">
        <f t="shared" si="59"/>
        <v>7.3406224129824249</v>
      </c>
      <c r="JF45" s="334">
        <f t="shared" si="59"/>
        <v>7.6511048397857477</v>
      </c>
      <c r="JG45" s="334">
        <f t="shared" ref="JG45:LR45" si="60">IF(JG1=1,SUMIFS(JG$4:JG$27,$I$4:$I$27,"&gt;="&amp;$I$19,$I$4:$I$27,"&lt;="&amp;$I$23),IF(JG1=2,SUMIFS(JG$4:JG$27,$I$4:$I$27,"&gt;="&amp;$I$19,$I$4:$I$27,"&lt;="&amp;$I$23),IF(JG1=3,SUMIFS(JG$4:JG$27,$I$4:$I$27,"&gt;="&amp;$I$19,$I$4:$I$27,"&lt;="&amp;$I$23),IF(JG1=4,SUMIFS(JG$4:JG$27,$I$4:$I$27,"&gt;="&amp;$I$19,$I$4:$I$27,"&lt;="&amp;$I$23),IF(JG1=5,SUMIFS(JG$4:JG$27,$I$4:$I$27,"&gt;="&amp;$I$19,$I$4:$I$27,"&lt;="&amp;$I$23),0)))))</f>
        <v>0</v>
      </c>
      <c r="JH45" s="334">
        <f t="shared" si="60"/>
        <v>0</v>
      </c>
      <c r="JI45" s="334">
        <f t="shared" si="60"/>
        <v>7.9243141719913881</v>
      </c>
      <c r="JJ45" s="334">
        <f t="shared" si="60"/>
        <v>7.7783534860884327</v>
      </c>
      <c r="JK45" s="334">
        <f t="shared" si="60"/>
        <v>8.4157666124094952</v>
      </c>
      <c r="JL45" s="334">
        <f t="shared" si="60"/>
        <v>6.4956525734699788</v>
      </c>
      <c r="JM45" s="334">
        <f t="shared" si="60"/>
        <v>5.7758329790872809</v>
      </c>
      <c r="JN45" s="334">
        <f t="shared" si="60"/>
        <v>0</v>
      </c>
      <c r="JO45" s="334">
        <f t="shared" si="60"/>
        <v>0</v>
      </c>
      <c r="JP45" s="334">
        <f t="shared" si="60"/>
        <v>5.078879731085995</v>
      </c>
      <c r="JQ45" s="334">
        <f t="shared" si="60"/>
        <v>5.7934565169944801</v>
      </c>
      <c r="JR45" s="334">
        <f t="shared" si="60"/>
        <v>8.1528290530246039</v>
      </c>
      <c r="JS45" s="334">
        <f t="shared" si="60"/>
        <v>6.3154486979206093</v>
      </c>
      <c r="JT45" s="334">
        <f t="shared" si="60"/>
        <v>4.895181775750939</v>
      </c>
      <c r="JU45" s="334">
        <f t="shared" si="60"/>
        <v>0</v>
      </c>
      <c r="JV45" s="334">
        <f t="shared" si="60"/>
        <v>0</v>
      </c>
      <c r="JW45" s="334">
        <f t="shared" si="60"/>
        <v>6.0514905153805012</v>
      </c>
      <c r="JX45" s="334">
        <f t="shared" si="60"/>
        <v>6.7953802519568738</v>
      </c>
      <c r="JY45" s="334">
        <f t="shared" si="60"/>
        <v>6.8404980947135314</v>
      </c>
      <c r="JZ45" s="334">
        <f t="shared" si="60"/>
        <v>6.2074152151047741</v>
      </c>
      <c r="KA45" s="334">
        <f t="shared" si="60"/>
        <v>5.4421294155686759</v>
      </c>
      <c r="KB45" s="334">
        <f t="shared" si="60"/>
        <v>0</v>
      </c>
      <c r="KC45" s="334">
        <f t="shared" si="60"/>
        <v>0</v>
      </c>
      <c r="KD45" s="334">
        <f t="shared" si="60"/>
        <v>5.5090751639099169</v>
      </c>
      <c r="KE45" s="334">
        <f t="shared" si="60"/>
        <v>6.0048182572805562</v>
      </c>
      <c r="KF45" s="334">
        <f t="shared" si="60"/>
        <v>6.9334369064601482</v>
      </c>
      <c r="KG45" s="334">
        <f t="shared" si="60"/>
        <v>6.4280766551680477</v>
      </c>
      <c r="KH45" s="334">
        <f t="shared" si="60"/>
        <v>4.516548353967222</v>
      </c>
      <c r="KI45" s="334">
        <f t="shared" si="60"/>
        <v>0</v>
      </c>
      <c r="KJ45" s="334">
        <f t="shared" si="60"/>
        <v>0</v>
      </c>
      <c r="KK45" s="334">
        <f t="shared" si="60"/>
        <v>4.743032374153179</v>
      </c>
      <c r="KL45" s="334">
        <f t="shared" si="60"/>
        <v>4.4261969577814044</v>
      </c>
      <c r="KM45" s="334">
        <f t="shared" si="60"/>
        <v>4.4079873617379741</v>
      </c>
      <c r="KN45" s="334">
        <f t="shared" si="60"/>
        <v>4.6026852282780872</v>
      </c>
      <c r="KO45" s="334">
        <f t="shared" si="60"/>
        <v>4.1940452872925</v>
      </c>
      <c r="KP45" s="334">
        <f t="shared" si="60"/>
        <v>0</v>
      </c>
      <c r="KQ45" s="334">
        <f t="shared" si="60"/>
        <v>0</v>
      </c>
      <c r="KR45" s="334">
        <f t="shared" si="60"/>
        <v>4.6768616565923509</v>
      </c>
      <c r="KS45" s="334">
        <f t="shared" si="60"/>
        <v>4.015768554446935</v>
      </c>
      <c r="KT45" s="334">
        <f t="shared" si="60"/>
        <v>4.2895935284220394</v>
      </c>
      <c r="KU45" s="334">
        <f t="shared" si="60"/>
        <v>4.2985847547563507</v>
      </c>
      <c r="KV45" s="334">
        <f t="shared" si="60"/>
        <v>4.4020500779463081</v>
      </c>
      <c r="KW45" s="334">
        <f t="shared" si="60"/>
        <v>0</v>
      </c>
      <c r="KX45" s="334">
        <f t="shared" si="60"/>
        <v>0</v>
      </c>
      <c r="KY45" s="334">
        <f t="shared" si="60"/>
        <v>4.4540296541120616</v>
      </c>
      <c r="KZ45" s="334">
        <f t="shared" si="60"/>
        <v>4.1760828113625177</v>
      </c>
      <c r="LA45" s="334">
        <f t="shared" si="60"/>
        <v>4.0726605542950285</v>
      </c>
      <c r="LB45" s="334">
        <f t="shared" si="60"/>
        <v>4.7086926786590215</v>
      </c>
      <c r="LC45" s="334">
        <f t="shared" si="60"/>
        <v>4.7084881361676194</v>
      </c>
      <c r="LD45" s="334">
        <f t="shared" si="60"/>
        <v>0</v>
      </c>
      <c r="LE45" s="334">
        <f t="shared" si="60"/>
        <v>0</v>
      </c>
      <c r="LF45" s="334">
        <f t="shared" si="60"/>
        <v>5.2422984295081658</v>
      </c>
      <c r="LG45" s="334">
        <f t="shared" si="60"/>
        <v>5.0882538738550327</v>
      </c>
      <c r="LH45" s="334">
        <f t="shared" si="60"/>
        <v>4.7481327654225192</v>
      </c>
      <c r="LI45" s="334">
        <f t="shared" si="60"/>
        <v>4.9063303852785491</v>
      </c>
      <c r="LJ45" s="334">
        <f t="shared" si="60"/>
        <v>5.1210352534022228</v>
      </c>
      <c r="LK45" s="334">
        <f t="shared" si="60"/>
        <v>0</v>
      </c>
      <c r="LL45" s="334">
        <f t="shared" si="60"/>
        <v>0</v>
      </c>
      <c r="LM45" s="334">
        <f t="shared" si="60"/>
        <v>5.1688236186104524</v>
      </c>
      <c r="LN45" s="334">
        <f t="shared" si="60"/>
        <v>5.1216065401456792</v>
      </c>
      <c r="LO45" s="334">
        <f t="shared" si="60"/>
        <v>5.3764788060815762</v>
      </c>
      <c r="LP45" s="334">
        <f t="shared" si="60"/>
        <v>6.1337377812748883</v>
      </c>
      <c r="LQ45" s="334">
        <f t="shared" si="60"/>
        <v>5.3125057887263774</v>
      </c>
      <c r="LR45" s="334">
        <f t="shared" si="60"/>
        <v>0</v>
      </c>
      <c r="LS45" s="334">
        <f t="shared" ref="LS45:NJ45" si="61">IF(LS1=1,SUMIFS(LS$4:LS$27,$I$4:$I$27,"&gt;="&amp;$I$19,$I$4:$I$27,"&lt;="&amp;$I$23),IF(LS1=2,SUMIFS(LS$4:LS$27,$I$4:$I$27,"&gt;="&amp;$I$19,$I$4:$I$27,"&lt;="&amp;$I$23),IF(LS1=3,SUMIFS(LS$4:LS$27,$I$4:$I$27,"&gt;="&amp;$I$19,$I$4:$I$27,"&lt;="&amp;$I$23),IF(LS1=4,SUMIFS(LS$4:LS$27,$I$4:$I$27,"&gt;="&amp;$I$19,$I$4:$I$27,"&lt;="&amp;$I$23),IF(LS1=5,SUMIFS(LS$4:LS$27,$I$4:$I$27,"&gt;="&amp;$I$19,$I$4:$I$27,"&lt;="&amp;$I$23),0)))))</f>
        <v>0</v>
      </c>
      <c r="LT45" s="334">
        <f t="shared" si="61"/>
        <v>4.9326049009580935</v>
      </c>
      <c r="LU45" s="334">
        <f t="shared" si="61"/>
        <v>5.4302599155588043</v>
      </c>
      <c r="LV45" s="334">
        <f t="shared" si="61"/>
        <v>6.0196489678659431</v>
      </c>
      <c r="LW45" s="334">
        <f t="shared" si="61"/>
        <v>6.3732663258494995</v>
      </c>
      <c r="LX45" s="334">
        <f t="shared" si="61"/>
        <v>6.3262132982287334</v>
      </c>
      <c r="LY45" s="334">
        <f t="shared" si="61"/>
        <v>0</v>
      </c>
      <c r="LZ45" s="334">
        <f t="shared" si="61"/>
        <v>0</v>
      </c>
      <c r="MA45" s="334">
        <f t="shared" si="61"/>
        <v>5.8058728610569936</v>
      </c>
      <c r="MB45" s="334">
        <f t="shared" si="61"/>
        <v>5.5774387155168936</v>
      </c>
      <c r="MC45" s="334">
        <f t="shared" si="61"/>
        <v>5.7342814421144084</v>
      </c>
      <c r="MD45" s="334">
        <f t="shared" si="61"/>
        <v>5.5606533144775918</v>
      </c>
      <c r="ME45" s="334">
        <f t="shared" si="61"/>
        <v>5.3954559242192657</v>
      </c>
      <c r="MF45" s="334">
        <f t="shared" si="61"/>
        <v>0</v>
      </c>
      <c r="MG45" s="334">
        <f t="shared" si="61"/>
        <v>0</v>
      </c>
      <c r="MH45" s="334">
        <f t="shared" si="61"/>
        <v>5.1185621638303438</v>
      </c>
      <c r="MI45" s="334">
        <f t="shared" si="61"/>
        <v>5.4658165849679197</v>
      </c>
      <c r="MJ45" s="334">
        <f t="shared" si="61"/>
        <v>5.6731602901183003</v>
      </c>
      <c r="MK45" s="334">
        <f t="shared" si="61"/>
        <v>5.668999128109018</v>
      </c>
      <c r="ML45" s="334">
        <f t="shared" si="61"/>
        <v>5.53271671749844</v>
      </c>
      <c r="MM45" s="334">
        <f t="shared" si="61"/>
        <v>0</v>
      </c>
      <c r="MN45" s="334">
        <f t="shared" si="61"/>
        <v>0</v>
      </c>
      <c r="MO45" s="334">
        <f t="shared" si="61"/>
        <v>6.0105046544331886</v>
      </c>
      <c r="MP45" s="334">
        <f t="shared" si="61"/>
        <v>5.7905871605529846</v>
      </c>
      <c r="MQ45" s="334">
        <f t="shared" si="61"/>
        <v>5.9847314089288606</v>
      </c>
      <c r="MR45" s="334">
        <f t="shared" si="61"/>
        <v>5.8109269932467926</v>
      </c>
      <c r="MS45" s="334">
        <f t="shared" si="61"/>
        <v>5.5383682340009051</v>
      </c>
      <c r="MT45" s="334">
        <f t="shared" si="61"/>
        <v>0</v>
      </c>
      <c r="MU45" s="334">
        <f t="shared" si="61"/>
        <v>0</v>
      </c>
      <c r="MV45" s="334">
        <f t="shared" si="61"/>
        <v>5.8446210596911907</v>
      </c>
      <c r="MW45" s="334">
        <f t="shared" si="61"/>
        <v>6.0766962967691356</v>
      </c>
      <c r="MX45" s="334">
        <f t="shared" si="61"/>
        <v>5.9058155444999958</v>
      </c>
      <c r="MY45" s="334">
        <f t="shared" si="61"/>
        <v>5.9111565550748342</v>
      </c>
      <c r="MZ45" s="334">
        <f t="shared" si="61"/>
        <v>5.3465522524822653</v>
      </c>
      <c r="NA45" s="334">
        <f t="shared" si="61"/>
        <v>0</v>
      </c>
      <c r="NB45" s="334">
        <f t="shared" si="61"/>
        <v>0</v>
      </c>
      <c r="NC45" s="334">
        <f t="shared" si="61"/>
        <v>6.4606914467530352</v>
      </c>
      <c r="ND45" s="334">
        <f t="shared" si="61"/>
        <v>6.2718709303134821</v>
      </c>
      <c r="NE45" s="334">
        <f t="shared" si="61"/>
        <v>6.2107551508258503</v>
      </c>
      <c r="NF45" s="334">
        <f t="shared" si="61"/>
        <v>5.8626725923434062</v>
      </c>
      <c r="NG45" s="334">
        <f t="shared" si="61"/>
        <v>5.7689795165651647</v>
      </c>
      <c r="NH45" s="334">
        <f t="shared" si="61"/>
        <v>0</v>
      </c>
      <c r="NI45" s="334">
        <f t="shared" si="61"/>
        <v>0</v>
      </c>
      <c r="NJ45" s="334">
        <f t="shared" si="61"/>
        <v>6.5714014520647259</v>
      </c>
    </row>
    <row r="46" spans="7:374" hidden="1" x14ac:dyDescent="0.25">
      <c r="I46" s="200"/>
    </row>
    <row r="47" spans="7:374" ht="15.75" hidden="1" thickBot="1" x14ac:dyDescent="0.3">
      <c r="H47" s="325" t="s">
        <v>253</v>
      </c>
      <c r="I47" s="200"/>
    </row>
    <row r="48" spans="7:374" ht="15.75" hidden="1" thickBot="1" x14ac:dyDescent="0.3">
      <c r="H48" s="34" t="s">
        <v>246</v>
      </c>
      <c r="I48" s="200" t="s">
        <v>245</v>
      </c>
      <c r="J48" s="334">
        <f>SUMIFS(J$4:J$27,$I$4:$I$27,"&gt;="&amp;$I$4,$I$4:$I$27,"&lt;="&amp;$I$9)+SUMIFS(J$4:J$27,$I$4:$I$27,"&gt;="&amp;$I$25,$I$4:$I$27,"&lt;="&amp;$I$27)</f>
        <v>9.7010213799841587</v>
      </c>
      <c r="K48" s="334">
        <f t="shared" ref="K48:BV48" si="62">SUMIFS(K$4:K$27,$I$4:$I$27,"&gt;="&amp;$I$4,$I$4:$I$27,"&lt;="&amp;$I$9)+SUMIFS(K$4:K$27,$I$4:$I$27,"&gt;="&amp;$I$25,$I$4:$I$27,"&lt;="&amp;$I$27)</f>
        <v>8.9835242256310082</v>
      </c>
      <c r="L48" s="334">
        <f t="shared" si="62"/>
        <v>8.585190256485463</v>
      </c>
      <c r="M48" s="334">
        <f t="shared" si="62"/>
        <v>8.4694938301061757</v>
      </c>
      <c r="N48" s="334">
        <f t="shared" si="62"/>
        <v>8.8134726312084037</v>
      </c>
      <c r="O48" s="334">
        <f t="shared" si="62"/>
        <v>9.5429787016540679</v>
      </c>
      <c r="P48" s="334">
        <f t="shared" si="62"/>
        <v>9.3025271322557934</v>
      </c>
      <c r="Q48" s="334">
        <f t="shared" si="62"/>
        <v>7.9662815386786718</v>
      </c>
      <c r="R48" s="334">
        <f t="shared" si="62"/>
        <v>7.1958649107274573</v>
      </c>
      <c r="S48" s="334">
        <f t="shared" si="62"/>
        <v>7.0791072605020107</v>
      </c>
      <c r="T48" s="334">
        <f t="shared" si="62"/>
        <v>6.6562856121768164</v>
      </c>
      <c r="U48" s="334">
        <f t="shared" si="62"/>
        <v>6.500653077107355</v>
      </c>
      <c r="V48" s="334">
        <f t="shared" si="62"/>
        <v>6.4357952239244174</v>
      </c>
      <c r="W48" s="334">
        <f t="shared" si="62"/>
        <v>8.0292708060037317</v>
      </c>
      <c r="X48" s="334">
        <f t="shared" si="62"/>
        <v>7.9781838611091516</v>
      </c>
      <c r="Y48" s="334">
        <f t="shared" si="62"/>
        <v>7.2709578689050502</v>
      </c>
      <c r="Z48" s="334">
        <f t="shared" si="62"/>
        <v>6.7999013031421631</v>
      </c>
      <c r="AA48" s="334">
        <f t="shared" si="62"/>
        <v>7.2635241700048017</v>
      </c>
      <c r="AB48" s="334">
        <f t="shared" si="62"/>
        <v>7.0873376320828481</v>
      </c>
      <c r="AC48" s="334">
        <f t="shared" si="62"/>
        <v>6.8895394233890368</v>
      </c>
      <c r="AD48" s="334">
        <f t="shared" si="62"/>
        <v>6.5067098217797286</v>
      </c>
      <c r="AE48" s="334">
        <f t="shared" si="62"/>
        <v>6.1405851886653462</v>
      </c>
      <c r="AF48" s="334">
        <f t="shared" si="62"/>
        <v>6.0831738216695657</v>
      </c>
      <c r="AG48" s="334">
        <f t="shared" si="62"/>
        <v>6.2990562023603225</v>
      </c>
      <c r="AH48" s="334">
        <f t="shared" si="62"/>
        <v>6.9820987986706271</v>
      </c>
      <c r="AI48" s="334">
        <f t="shared" si="62"/>
        <v>6.8422195553236973</v>
      </c>
      <c r="AJ48" s="334">
        <f t="shared" si="62"/>
        <v>6.6040065931265666</v>
      </c>
      <c r="AK48" s="334">
        <f t="shared" si="62"/>
        <v>5.9630721817556704</v>
      </c>
      <c r="AL48" s="334">
        <f t="shared" si="62"/>
        <v>6.2876116071501382</v>
      </c>
      <c r="AM48" s="334">
        <f t="shared" si="62"/>
        <v>6.7636937418952225</v>
      </c>
      <c r="AN48" s="334">
        <f t="shared" si="62"/>
        <v>6.9786551923642381</v>
      </c>
      <c r="AO48" s="334">
        <f t="shared" si="62"/>
        <v>6.4687301555705359</v>
      </c>
      <c r="AP48" s="334">
        <f t="shared" si="62"/>
        <v>6.7973524145061965</v>
      </c>
      <c r="AQ48" s="334">
        <f t="shared" si="62"/>
        <v>7.707989100969777</v>
      </c>
      <c r="AR48" s="334">
        <f t="shared" si="62"/>
        <v>6.7679686513138329</v>
      </c>
      <c r="AS48" s="334">
        <f t="shared" si="62"/>
        <v>6.3870770059574227</v>
      </c>
      <c r="AT48" s="334">
        <f t="shared" si="62"/>
        <v>6.8956698201242581</v>
      </c>
      <c r="AU48" s="334">
        <f t="shared" si="62"/>
        <v>6.6460519822646775</v>
      </c>
      <c r="AV48" s="334">
        <f t="shared" si="62"/>
        <v>6.7156628426535958</v>
      </c>
      <c r="AW48" s="334">
        <f t="shared" si="62"/>
        <v>6.8534381337504806</v>
      </c>
      <c r="AX48" s="334">
        <f t="shared" si="62"/>
        <v>6.2707162232946256</v>
      </c>
      <c r="AY48" s="334">
        <f t="shared" si="62"/>
        <v>5.8212481721690441</v>
      </c>
      <c r="AZ48" s="334">
        <f t="shared" si="62"/>
        <v>5.8354259205652532</v>
      </c>
      <c r="BA48" s="334">
        <f t="shared" si="62"/>
        <v>6.6029170169493145</v>
      </c>
      <c r="BB48" s="334">
        <f t="shared" si="62"/>
        <v>6.4112615790562506</v>
      </c>
      <c r="BC48" s="334">
        <f t="shared" si="62"/>
        <v>5.9155401670188041</v>
      </c>
      <c r="BD48" s="334">
        <f t="shared" si="62"/>
        <v>5.8515398395483587</v>
      </c>
      <c r="BE48" s="334">
        <f t="shared" si="62"/>
        <v>6.3106326792565657</v>
      </c>
      <c r="BF48" s="334">
        <f t="shared" si="62"/>
        <v>6.2033746264050302</v>
      </c>
      <c r="BG48" s="334">
        <f t="shared" si="62"/>
        <v>6.1614600621521518</v>
      </c>
      <c r="BH48" s="334">
        <f t="shared" si="62"/>
        <v>5.5340308775490126</v>
      </c>
      <c r="BI48" s="334">
        <f t="shared" si="62"/>
        <v>5.4641172001125042</v>
      </c>
      <c r="BJ48" s="334">
        <f t="shared" si="62"/>
        <v>5.5005434472831576</v>
      </c>
      <c r="BK48" s="334">
        <f t="shared" si="62"/>
        <v>5.9384318949930979</v>
      </c>
      <c r="BL48" s="334">
        <f t="shared" si="62"/>
        <v>5.9407809208796785</v>
      </c>
      <c r="BM48" s="334">
        <f t="shared" si="62"/>
        <v>5.8769256316073166</v>
      </c>
      <c r="BN48" s="334">
        <f t="shared" si="62"/>
        <v>5.8965044515515839</v>
      </c>
      <c r="BO48" s="334">
        <f t="shared" si="62"/>
        <v>5.8780984631796205</v>
      </c>
      <c r="BP48" s="334">
        <f t="shared" si="62"/>
        <v>5.8189197926802105</v>
      </c>
      <c r="BQ48" s="334">
        <f t="shared" si="62"/>
        <v>5.4914041874860668</v>
      </c>
      <c r="BR48" s="334">
        <f t="shared" si="62"/>
        <v>5.8924988913660759</v>
      </c>
      <c r="BS48" s="334">
        <f t="shared" si="62"/>
        <v>6.4809655104607264</v>
      </c>
      <c r="BT48" s="334">
        <f t="shared" si="62"/>
        <v>6.2959954318198648</v>
      </c>
      <c r="BU48" s="334">
        <f t="shared" si="62"/>
        <v>6.3888092057029127</v>
      </c>
      <c r="BV48" s="334">
        <f t="shared" si="62"/>
        <v>6.4280065736946153</v>
      </c>
      <c r="BW48" s="334">
        <f t="shared" ref="BW48:EH48" si="63">SUMIFS(BW$4:BW$27,$I$4:$I$27,"&gt;="&amp;$I$4,$I$4:$I$27,"&lt;="&amp;$I$9)+SUMIFS(BW$4:BW$27,$I$4:$I$27,"&gt;="&amp;$I$25,$I$4:$I$27,"&lt;="&amp;$I$27)</f>
        <v>6.3010289126068066</v>
      </c>
      <c r="BX48" s="334">
        <f t="shared" si="63"/>
        <v>6.3668003862087534</v>
      </c>
      <c r="BY48" s="334">
        <f t="shared" si="63"/>
        <v>6.6284091702765391</v>
      </c>
      <c r="BZ48" s="334">
        <f t="shared" si="63"/>
        <v>6.4181070530627267</v>
      </c>
      <c r="CA48" s="334">
        <f t="shared" si="63"/>
        <v>5.8983326081191931</v>
      </c>
      <c r="CB48" s="334">
        <f t="shared" si="63"/>
        <v>6.3605897339401984</v>
      </c>
      <c r="CC48" s="334">
        <f t="shared" si="63"/>
        <v>6.4778415719927915</v>
      </c>
      <c r="CD48" s="334">
        <f t="shared" si="63"/>
        <v>6.5677487128996503</v>
      </c>
      <c r="CE48" s="334">
        <f t="shared" si="63"/>
        <v>6.6120058569014972</v>
      </c>
      <c r="CF48" s="334">
        <f t="shared" si="63"/>
        <v>6.5467841137853782</v>
      </c>
      <c r="CG48" s="334">
        <f t="shared" si="63"/>
        <v>6.7982541597378345</v>
      </c>
      <c r="CH48" s="334">
        <f t="shared" si="63"/>
        <v>6.5625775294342255</v>
      </c>
      <c r="CI48" s="334">
        <f t="shared" si="63"/>
        <v>6.3342307152748809</v>
      </c>
      <c r="CJ48" s="334">
        <f t="shared" si="63"/>
        <v>6.5274268486998555</v>
      </c>
      <c r="CK48" s="334">
        <f t="shared" si="63"/>
        <v>6.5931535217161406</v>
      </c>
      <c r="CL48" s="334">
        <f t="shared" si="63"/>
        <v>6.2915850855497357</v>
      </c>
      <c r="CM48" s="334">
        <f t="shared" si="63"/>
        <v>6.3464978369374414</v>
      </c>
      <c r="CN48" s="334">
        <f t="shared" si="63"/>
        <v>6.3075550134569962</v>
      </c>
      <c r="CO48" s="334">
        <f t="shared" si="63"/>
        <v>6.377920383765785</v>
      </c>
      <c r="CP48" s="334">
        <f t="shared" si="63"/>
        <v>6.2100323297956965</v>
      </c>
      <c r="CQ48" s="334">
        <f t="shared" si="63"/>
        <v>6.1747124970063521</v>
      </c>
      <c r="CR48" s="334">
        <f t="shared" si="63"/>
        <v>5.9279399134708317</v>
      </c>
      <c r="CS48" s="334">
        <f t="shared" si="63"/>
        <v>5.75158903119336</v>
      </c>
      <c r="CT48" s="334">
        <f t="shared" si="63"/>
        <v>5.6431504319782944</v>
      </c>
      <c r="CU48" s="334">
        <f t="shared" si="63"/>
        <v>6.0151782304566463</v>
      </c>
      <c r="CV48" s="334">
        <f t="shared" si="63"/>
        <v>5.8368843122151208</v>
      </c>
      <c r="CW48" s="334">
        <f t="shared" si="63"/>
        <v>5.8267070293571912</v>
      </c>
      <c r="CX48" s="334">
        <f t="shared" si="63"/>
        <v>5.9368360909246984</v>
      </c>
      <c r="CY48" s="334">
        <f t="shared" si="63"/>
        <v>5.8081401656856801</v>
      </c>
      <c r="CZ48" s="334">
        <f t="shared" si="63"/>
        <v>6.3537168426093835</v>
      </c>
      <c r="DA48" s="334">
        <f t="shared" si="63"/>
        <v>6.1044039618012977</v>
      </c>
      <c r="DB48" s="334">
        <f t="shared" si="63"/>
        <v>5.8059205623918269</v>
      </c>
      <c r="DC48" s="334">
        <f t="shared" si="63"/>
        <v>6.2084078473986803</v>
      </c>
      <c r="DD48" s="334">
        <f t="shared" si="63"/>
        <v>6.1956443123699518</v>
      </c>
      <c r="DE48" s="334">
        <f t="shared" si="63"/>
        <v>5.9251000929166011</v>
      </c>
      <c r="DF48" s="334">
        <f t="shared" si="63"/>
        <v>5.9414326969770919</v>
      </c>
      <c r="DG48" s="334">
        <f t="shared" si="63"/>
        <v>5.7270899579647114</v>
      </c>
      <c r="DH48" s="334">
        <f t="shared" si="63"/>
        <v>5.6155266960809085</v>
      </c>
      <c r="DI48" s="334">
        <f t="shared" si="63"/>
        <v>5.4016228708133314</v>
      </c>
      <c r="DJ48" s="334">
        <f t="shared" si="63"/>
        <v>5.99573394244387</v>
      </c>
      <c r="DK48" s="334">
        <f t="shared" si="63"/>
        <v>6.2416068316285447</v>
      </c>
      <c r="DL48" s="334">
        <f t="shared" si="63"/>
        <v>5.8378125042992197</v>
      </c>
      <c r="DM48" s="334">
        <f t="shared" si="63"/>
        <v>6.0172354671994714</v>
      </c>
      <c r="DN48" s="334">
        <f t="shared" si="63"/>
        <v>5.850479746010266</v>
      </c>
      <c r="DO48" s="334">
        <f t="shared" si="63"/>
        <v>6.1134576769772355</v>
      </c>
      <c r="DP48" s="334">
        <f t="shared" si="63"/>
        <v>5.9331920490663865</v>
      </c>
      <c r="DQ48" s="334">
        <f t="shared" si="63"/>
        <v>5.7179872505405331</v>
      </c>
      <c r="DR48" s="334">
        <f t="shared" si="63"/>
        <v>5.6136994504311186</v>
      </c>
      <c r="DS48" s="334">
        <f t="shared" si="63"/>
        <v>5.4326836294530008</v>
      </c>
      <c r="DT48" s="334">
        <f t="shared" si="63"/>
        <v>5.4298647089178935</v>
      </c>
      <c r="DU48" s="334">
        <f t="shared" si="63"/>
        <v>5.2131880059971891</v>
      </c>
      <c r="DV48" s="334">
        <f t="shared" si="63"/>
        <v>5.3823697900263223</v>
      </c>
      <c r="DW48" s="334">
        <f t="shared" si="63"/>
        <v>5.581079197745118</v>
      </c>
      <c r="DX48" s="334">
        <f t="shared" si="63"/>
        <v>5.4330878996212917</v>
      </c>
      <c r="DY48" s="334">
        <f t="shared" si="63"/>
        <v>5.6278268467968928</v>
      </c>
      <c r="DZ48" s="334">
        <f t="shared" si="63"/>
        <v>5.5268581986839616</v>
      </c>
      <c r="EA48" s="334">
        <f t="shared" si="63"/>
        <v>5.7589985479324151</v>
      </c>
      <c r="EB48" s="334">
        <f t="shared" si="63"/>
        <v>6.5146107565429636</v>
      </c>
      <c r="EC48" s="334">
        <f t="shared" si="63"/>
        <v>6.8442348683113714</v>
      </c>
      <c r="ED48" s="334">
        <f t="shared" si="63"/>
        <v>6.226098287342535</v>
      </c>
      <c r="EE48" s="334">
        <f t="shared" si="63"/>
        <v>5.5227672163237074</v>
      </c>
      <c r="EF48" s="334">
        <f t="shared" si="63"/>
        <v>5.3868321512383623</v>
      </c>
      <c r="EG48" s="334">
        <f t="shared" si="63"/>
        <v>5.5254448876348707</v>
      </c>
      <c r="EH48" s="334">
        <f t="shared" si="63"/>
        <v>5.6374406984466496</v>
      </c>
      <c r="EI48" s="334">
        <f t="shared" ref="EI48:GT48" si="64">SUMIFS(EI$4:EI$27,$I$4:$I$27,"&gt;="&amp;$I$4,$I$4:$I$27,"&lt;="&amp;$I$9)+SUMIFS(EI$4:EI$27,$I$4:$I$27,"&gt;="&amp;$I$25,$I$4:$I$27,"&lt;="&amp;$I$27)</f>
        <v>5.5691617462984455</v>
      </c>
      <c r="EJ48" s="334">
        <f t="shared" si="64"/>
        <v>5.831292413707919</v>
      </c>
      <c r="EK48" s="334">
        <f t="shared" si="64"/>
        <v>5.9384135931746407</v>
      </c>
      <c r="EL48" s="334">
        <f t="shared" si="64"/>
        <v>5.8297382926497336</v>
      </c>
      <c r="EM48" s="334">
        <f t="shared" si="64"/>
        <v>5.9538191724145264</v>
      </c>
      <c r="EN48" s="334">
        <f t="shared" si="64"/>
        <v>6.1122230578988752</v>
      </c>
      <c r="EO48" s="334">
        <f t="shared" si="64"/>
        <v>6.0873889131362562</v>
      </c>
      <c r="EP48" s="334">
        <f t="shared" si="64"/>
        <v>5.8257313621997477</v>
      </c>
      <c r="EQ48" s="334">
        <f t="shared" si="64"/>
        <v>6.0156526019022207</v>
      </c>
      <c r="ER48" s="334">
        <f t="shared" si="64"/>
        <v>5.840756552191988</v>
      </c>
      <c r="ES48" s="334">
        <f t="shared" si="64"/>
        <v>6.6233026571217088</v>
      </c>
      <c r="ET48" s="334">
        <f t="shared" si="64"/>
        <v>6.5019640509061496</v>
      </c>
      <c r="EU48" s="334">
        <f t="shared" si="64"/>
        <v>5.8923752821141129</v>
      </c>
      <c r="EV48" s="334">
        <f t="shared" si="64"/>
        <v>6.4947944245021167</v>
      </c>
      <c r="EW48" s="334">
        <f t="shared" si="64"/>
        <v>6.9382668582747993</v>
      </c>
      <c r="EX48" s="334">
        <f t="shared" si="64"/>
        <v>7.6130192499043385</v>
      </c>
      <c r="EY48" s="334">
        <f t="shared" si="64"/>
        <v>9.1913231434994671</v>
      </c>
      <c r="EZ48" s="334">
        <f t="shared" si="64"/>
        <v>8.1142661133086769</v>
      </c>
      <c r="FA48" s="334">
        <f t="shared" si="64"/>
        <v>6.3896082031259924</v>
      </c>
      <c r="FB48" s="334">
        <f t="shared" si="64"/>
        <v>7.5576802177362268</v>
      </c>
      <c r="FC48" s="334">
        <f t="shared" si="64"/>
        <v>7.3963790924731168</v>
      </c>
      <c r="FD48" s="334">
        <f t="shared" si="64"/>
        <v>6.9405678812964862</v>
      </c>
      <c r="FE48" s="334">
        <f t="shared" si="64"/>
        <v>7.6339362531133235</v>
      </c>
      <c r="FF48" s="334">
        <f t="shared" si="64"/>
        <v>9.1696573624731741</v>
      </c>
      <c r="FG48" s="334">
        <f t="shared" si="64"/>
        <v>7.7009782427738678</v>
      </c>
      <c r="FH48" s="334">
        <f t="shared" si="64"/>
        <v>6.400630093125228</v>
      </c>
      <c r="FI48" s="334">
        <f t="shared" si="64"/>
        <v>6.3196821477399725</v>
      </c>
      <c r="FJ48" s="334">
        <f t="shared" si="64"/>
        <v>6.6229642768763632</v>
      </c>
      <c r="FK48" s="334">
        <f t="shared" si="64"/>
        <v>6.5127875365322829</v>
      </c>
      <c r="FL48" s="334">
        <f t="shared" si="64"/>
        <v>7.1675428856313355</v>
      </c>
      <c r="FM48" s="334">
        <f t="shared" si="64"/>
        <v>8.1758627187300252</v>
      </c>
      <c r="FN48" s="334">
        <f t="shared" si="64"/>
        <v>8.0051983964949045</v>
      </c>
      <c r="FO48" s="334">
        <f t="shared" si="64"/>
        <v>6.9670601100115572</v>
      </c>
      <c r="FP48" s="334">
        <f t="shared" si="64"/>
        <v>7.0904029720733863</v>
      </c>
      <c r="FQ48" s="334">
        <f t="shared" si="64"/>
        <v>7.6819968415546276</v>
      </c>
      <c r="FR48" s="334">
        <f t="shared" si="64"/>
        <v>9.0870818474835247</v>
      </c>
      <c r="FS48" s="334">
        <f t="shared" si="64"/>
        <v>8.5398036018516219</v>
      </c>
      <c r="FT48" s="334">
        <f t="shared" si="64"/>
        <v>8.7649738439635527</v>
      </c>
      <c r="FU48" s="334">
        <f t="shared" si="64"/>
        <v>9.7766441955838488</v>
      </c>
      <c r="FV48" s="334">
        <f t="shared" si="64"/>
        <v>10.752739668092621</v>
      </c>
      <c r="FW48" s="334">
        <f t="shared" si="64"/>
        <v>11.904369837843337</v>
      </c>
      <c r="FX48" s="334">
        <f t="shared" si="64"/>
        <v>10.27704480763202</v>
      </c>
      <c r="FY48" s="334">
        <f t="shared" si="64"/>
        <v>10.311370201473979</v>
      </c>
      <c r="FZ48" s="334">
        <f t="shared" si="64"/>
        <v>8.9218173212546965</v>
      </c>
      <c r="GA48" s="334">
        <f t="shared" si="64"/>
        <v>7.9158531245685531</v>
      </c>
      <c r="GB48" s="334">
        <f t="shared" si="64"/>
        <v>8.9276984716401486</v>
      </c>
      <c r="GC48" s="334">
        <f t="shared" si="64"/>
        <v>9.7058778107296</v>
      </c>
      <c r="GD48" s="334">
        <f t="shared" si="64"/>
        <v>8.5014452163434573</v>
      </c>
      <c r="GE48" s="334">
        <f t="shared" si="64"/>
        <v>8.3712507528658584</v>
      </c>
      <c r="GF48" s="334">
        <f t="shared" si="64"/>
        <v>9.8205809274001936</v>
      </c>
      <c r="GG48" s="334">
        <f t="shared" si="64"/>
        <v>11.419729866262578</v>
      </c>
      <c r="GH48" s="334">
        <f t="shared" si="64"/>
        <v>13.560780428380141</v>
      </c>
      <c r="GI48" s="334">
        <f t="shared" si="64"/>
        <v>14.948794068464057</v>
      </c>
      <c r="GJ48" s="334">
        <f t="shared" si="64"/>
        <v>15.71330505124271</v>
      </c>
      <c r="GK48" s="334">
        <f t="shared" si="64"/>
        <v>15.404603872928897</v>
      </c>
      <c r="GL48" s="334">
        <f t="shared" si="64"/>
        <v>14.540749502273375</v>
      </c>
      <c r="GM48" s="334">
        <f t="shared" si="64"/>
        <v>15.45968418522973</v>
      </c>
      <c r="GN48" s="334">
        <f t="shared" si="64"/>
        <v>14.371602907967807</v>
      </c>
      <c r="GO48" s="334">
        <f t="shared" si="64"/>
        <v>9.8667440324617495</v>
      </c>
      <c r="GP48" s="334">
        <f t="shared" si="64"/>
        <v>8.9962678021486528</v>
      </c>
      <c r="GQ48" s="334">
        <f t="shared" si="64"/>
        <v>10.214915253129732</v>
      </c>
      <c r="GR48" s="334">
        <f t="shared" si="64"/>
        <v>11.637194212965371</v>
      </c>
      <c r="GS48" s="334">
        <f t="shared" si="64"/>
        <v>12.439313001867234</v>
      </c>
      <c r="GT48" s="334">
        <f t="shared" si="64"/>
        <v>11.210289960314718</v>
      </c>
      <c r="GU48" s="334">
        <f t="shared" ref="GU48:JF48" si="65">SUMIFS(GU$4:GU$27,$I$4:$I$27,"&gt;="&amp;$I$4,$I$4:$I$27,"&lt;="&amp;$I$9)+SUMIFS(GU$4:GU$27,$I$4:$I$27,"&gt;="&amp;$I$25,$I$4:$I$27,"&lt;="&amp;$I$27)</f>
        <v>10.608593243904455</v>
      </c>
      <c r="GV48" s="334">
        <f t="shared" si="65"/>
        <v>11.966501760059158</v>
      </c>
      <c r="GW48" s="334">
        <f t="shared" si="65"/>
        <v>12.773942446554575</v>
      </c>
      <c r="GX48" s="334">
        <f t="shared" si="65"/>
        <v>13.171129394336305</v>
      </c>
      <c r="GY48" s="334">
        <f t="shared" si="65"/>
        <v>13.297299772088353</v>
      </c>
      <c r="GZ48" s="334">
        <f t="shared" si="65"/>
        <v>11.477932146120722</v>
      </c>
      <c r="HA48" s="334">
        <f t="shared" si="65"/>
        <v>10.461278591216466</v>
      </c>
      <c r="HB48" s="334">
        <f t="shared" si="65"/>
        <v>10.318579294984094</v>
      </c>
      <c r="HC48" s="334">
        <f t="shared" si="65"/>
        <v>9.7368566561765988</v>
      </c>
      <c r="HD48" s="334">
        <f t="shared" si="65"/>
        <v>11.597547143712998</v>
      </c>
      <c r="HE48" s="334">
        <f t="shared" si="65"/>
        <v>13.577941287722808</v>
      </c>
      <c r="HF48" s="334">
        <f t="shared" si="65"/>
        <v>14.080781069865861</v>
      </c>
      <c r="HG48" s="334">
        <f t="shared" si="65"/>
        <v>13.218622248065785</v>
      </c>
      <c r="HH48" s="334">
        <f t="shared" si="65"/>
        <v>12.357103058741</v>
      </c>
      <c r="HI48" s="334">
        <f t="shared" si="65"/>
        <v>12.879453017813473</v>
      </c>
      <c r="HJ48" s="334">
        <f t="shared" si="65"/>
        <v>13.246208476334907</v>
      </c>
      <c r="HK48" s="334">
        <f t="shared" si="65"/>
        <v>12.949744417932191</v>
      </c>
      <c r="HL48" s="334">
        <f t="shared" si="65"/>
        <v>10.949408698164953</v>
      </c>
      <c r="HM48" s="334">
        <f t="shared" si="65"/>
        <v>10.540667911037</v>
      </c>
      <c r="HN48" s="334">
        <f t="shared" si="65"/>
        <v>13.650020490300353</v>
      </c>
      <c r="HO48" s="334">
        <f t="shared" si="65"/>
        <v>15.424115467435257</v>
      </c>
      <c r="HP48" s="334">
        <f t="shared" si="65"/>
        <v>15.374822726659175</v>
      </c>
      <c r="HQ48" s="334">
        <f t="shared" si="65"/>
        <v>14.730075852557967</v>
      </c>
      <c r="HR48" s="334">
        <f t="shared" si="65"/>
        <v>14.381952548078381</v>
      </c>
      <c r="HS48" s="334">
        <f t="shared" si="65"/>
        <v>15.435687590982567</v>
      </c>
      <c r="HT48" s="334">
        <f t="shared" si="65"/>
        <v>15.059934155372371</v>
      </c>
      <c r="HU48" s="334">
        <f t="shared" si="65"/>
        <v>14.768856467865227</v>
      </c>
      <c r="HV48" s="334">
        <f t="shared" si="65"/>
        <v>15.524508533921857</v>
      </c>
      <c r="HW48" s="334">
        <f t="shared" si="65"/>
        <v>14.019370325143219</v>
      </c>
      <c r="HX48" s="334">
        <f t="shared" si="65"/>
        <v>13.364666252120401</v>
      </c>
      <c r="HY48" s="334">
        <f t="shared" si="65"/>
        <v>12.085916064777273</v>
      </c>
      <c r="HZ48" s="334">
        <f t="shared" si="65"/>
        <v>12.257153493961816</v>
      </c>
      <c r="IA48" s="334">
        <f t="shared" si="65"/>
        <v>11.187632869941341</v>
      </c>
      <c r="IB48" s="334">
        <f t="shared" si="65"/>
        <v>12.733448001282785</v>
      </c>
      <c r="IC48" s="334">
        <f t="shared" si="65"/>
        <v>14.529342400686669</v>
      </c>
      <c r="ID48" s="334">
        <f t="shared" si="65"/>
        <v>14.810069197846556</v>
      </c>
      <c r="IE48" s="334">
        <f t="shared" si="65"/>
        <v>13.821156993411975</v>
      </c>
      <c r="IF48" s="334">
        <f t="shared" si="65"/>
        <v>11.091970015331869</v>
      </c>
      <c r="IG48" s="334">
        <f t="shared" si="65"/>
        <v>9.3451791448185695</v>
      </c>
      <c r="IH48" s="334">
        <f t="shared" si="65"/>
        <v>9.5042927238175423</v>
      </c>
      <c r="II48" s="334">
        <f t="shared" si="65"/>
        <v>11.50234347835686</v>
      </c>
      <c r="IJ48" s="334">
        <f t="shared" si="65"/>
        <v>10.317521178028521</v>
      </c>
      <c r="IK48" s="334">
        <f t="shared" si="65"/>
        <v>8.9961712938964951</v>
      </c>
      <c r="IL48" s="334">
        <f t="shared" si="65"/>
        <v>9.8843641998986733</v>
      </c>
      <c r="IM48" s="334">
        <f t="shared" si="65"/>
        <v>10.516255845761318</v>
      </c>
      <c r="IN48" s="334">
        <f t="shared" si="65"/>
        <v>13.150122324699588</v>
      </c>
      <c r="IO48" s="334">
        <f t="shared" si="65"/>
        <v>15.225516989162646</v>
      </c>
      <c r="IP48" s="334">
        <f t="shared" si="65"/>
        <v>16.676016366008437</v>
      </c>
      <c r="IQ48" s="334">
        <f t="shared" si="65"/>
        <v>15.495081565052978</v>
      </c>
      <c r="IR48" s="334">
        <f t="shared" si="65"/>
        <v>12.50241562350244</v>
      </c>
      <c r="IS48" s="334">
        <f t="shared" si="65"/>
        <v>10.134183124845819</v>
      </c>
      <c r="IT48" s="334">
        <f t="shared" si="65"/>
        <v>10.584477609529923</v>
      </c>
      <c r="IU48" s="334">
        <f t="shared" si="65"/>
        <v>13.886026058011858</v>
      </c>
      <c r="IV48" s="334">
        <f t="shared" si="65"/>
        <v>14.951056084277909</v>
      </c>
      <c r="IW48" s="334">
        <f t="shared" si="65"/>
        <v>14.270215406730072</v>
      </c>
      <c r="IX48" s="334">
        <f t="shared" si="65"/>
        <v>14.090497666364593</v>
      </c>
      <c r="IY48" s="334">
        <f t="shared" si="65"/>
        <v>11.497938178988484</v>
      </c>
      <c r="IZ48" s="334">
        <f t="shared" si="65"/>
        <v>9.4763890134816293</v>
      </c>
      <c r="JA48" s="334">
        <f t="shared" si="65"/>
        <v>7.3862480365533703</v>
      </c>
      <c r="JB48" s="334">
        <f t="shared" si="65"/>
        <v>7.1119406578592361</v>
      </c>
      <c r="JC48" s="334">
        <f t="shared" si="65"/>
        <v>8.3019277000376235</v>
      </c>
      <c r="JD48" s="334">
        <f t="shared" si="65"/>
        <v>9.6645150692102071</v>
      </c>
      <c r="JE48" s="334">
        <f t="shared" si="65"/>
        <v>9.4370151544431948</v>
      </c>
      <c r="JF48" s="334">
        <f t="shared" si="65"/>
        <v>8.7528153815050977</v>
      </c>
      <c r="JG48" s="334">
        <f t="shared" ref="JG48:LR48" si="66">SUMIFS(JG$4:JG$27,$I$4:$I$27,"&gt;="&amp;$I$4,$I$4:$I$27,"&lt;="&amp;$I$9)+SUMIFS(JG$4:JG$27,$I$4:$I$27,"&gt;="&amp;$I$25,$I$4:$I$27,"&lt;="&amp;$I$27)</f>
        <v>8.4737630319103339</v>
      </c>
      <c r="JH48" s="334">
        <f t="shared" si="66"/>
        <v>9.2313676015193558</v>
      </c>
      <c r="JI48" s="334">
        <f t="shared" si="66"/>
        <v>9.4507573582735329</v>
      </c>
      <c r="JJ48" s="334">
        <f t="shared" si="66"/>
        <v>10.090474217759178</v>
      </c>
      <c r="JK48" s="334">
        <f t="shared" si="66"/>
        <v>8.8464955293052476</v>
      </c>
      <c r="JL48" s="334">
        <f t="shared" si="66"/>
        <v>7.9783346649162699</v>
      </c>
      <c r="JM48" s="334">
        <f t="shared" si="66"/>
        <v>7.805148276116654</v>
      </c>
      <c r="JN48" s="334">
        <f t="shared" si="66"/>
        <v>8.3695579192804281</v>
      </c>
      <c r="JO48" s="334">
        <f t="shared" si="66"/>
        <v>6.8957823455160181</v>
      </c>
      <c r="JP48" s="334">
        <f t="shared" si="66"/>
        <v>6.4076309208819762</v>
      </c>
      <c r="JQ48" s="334">
        <f t="shared" si="66"/>
        <v>7.1094174368468028</v>
      </c>
      <c r="JR48" s="334">
        <f t="shared" si="66"/>
        <v>8.6646109424674833</v>
      </c>
      <c r="JS48" s="334">
        <f t="shared" si="66"/>
        <v>7.9677797780623232</v>
      </c>
      <c r="JT48" s="334">
        <f t="shared" si="66"/>
        <v>6.5856758418928223</v>
      </c>
      <c r="JU48" s="334">
        <f t="shared" si="66"/>
        <v>6.2365358585842579</v>
      </c>
      <c r="JV48" s="334">
        <f t="shared" si="66"/>
        <v>6.2580179207841855</v>
      </c>
      <c r="JW48" s="334">
        <f t="shared" si="66"/>
        <v>6.8277643430401671</v>
      </c>
      <c r="JX48" s="334">
        <f t="shared" si="66"/>
        <v>7.6367898345597505</v>
      </c>
      <c r="JY48" s="334">
        <f t="shared" si="66"/>
        <v>7.6576835970903527</v>
      </c>
      <c r="JZ48" s="334">
        <f t="shared" si="66"/>
        <v>7.3260526556010896</v>
      </c>
      <c r="KA48" s="334">
        <f t="shared" si="66"/>
        <v>7.3345290609442841</v>
      </c>
      <c r="KB48" s="334">
        <f t="shared" si="66"/>
        <v>6.7062807119797938</v>
      </c>
      <c r="KC48" s="334">
        <f t="shared" si="66"/>
        <v>7.5403870280853464</v>
      </c>
      <c r="KD48" s="334">
        <f t="shared" si="66"/>
        <v>7.0917617964531079</v>
      </c>
      <c r="KE48" s="334">
        <f t="shared" si="66"/>
        <v>7.1017844523889506</v>
      </c>
      <c r="KF48" s="334">
        <f t="shared" si="66"/>
        <v>8.0213421694524101</v>
      </c>
      <c r="KG48" s="334">
        <f t="shared" si="66"/>
        <v>8.2839440736097316</v>
      </c>
      <c r="KH48" s="334">
        <f t="shared" si="66"/>
        <v>7.1436538483919207</v>
      </c>
      <c r="KI48" s="334">
        <f t="shared" si="66"/>
        <v>5.9049610820584526</v>
      </c>
      <c r="KJ48" s="334">
        <f t="shared" si="66"/>
        <v>5.8183204758633682</v>
      </c>
      <c r="KK48" s="334">
        <f t="shared" si="66"/>
        <v>5.7905449430412794</v>
      </c>
      <c r="KL48" s="334">
        <f t="shared" si="66"/>
        <v>5.9000854381833427</v>
      </c>
      <c r="KM48" s="334">
        <f t="shared" si="66"/>
        <v>5.8017051485069357</v>
      </c>
      <c r="KN48" s="334">
        <f t="shared" si="66"/>
        <v>5.7751742271450297</v>
      </c>
      <c r="KO48" s="334">
        <f t="shared" si="66"/>
        <v>5.8551237212116956</v>
      </c>
      <c r="KP48" s="334">
        <f t="shared" si="66"/>
        <v>5.5700404064232618</v>
      </c>
      <c r="KQ48" s="334">
        <f t="shared" si="66"/>
        <v>5.8621511184932285</v>
      </c>
      <c r="KR48" s="334">
        <f t="shared" si="66"/>
        <v>5.8930643663116973</v>
      </c>
      <c r="KS48" s="334">
        <f t="shared" si="66"/>
        <v>5.7169112758018432</v>
      </c>
      <c r="KT48" s="334">
        <f t="shared" si="66"/>
        <v>5.8260103719974996</v>
      </c>
      <c r="KU48" s="334">
        <f t="shared" si="66"/>
        <v>5.8152682820345856</v>
      </c>
      <c r="KV48" s="334">
        <f t="shared" si="66"/>
        <v>5.7962746855049767</v>
      </c>
      <c r="KW48" s="334">
        <f t="shared" si="66"/>
        <v>5.7006136275623334</v>
      </c>
      <c r="KX48" s="334">
        <f t="shared" si="66"/>
        <v>5.7024804384767886</v>
      </c>
      <c r="KY48" s="334">
        <f t="shared" si="66"/>
        <v>5.4098459230051787</v>
      </c>
      <c r="KZ48" s="334">
        <f t="shared" si="66"/>
        <v>5.7255624289130225</v>
      </c>
      <c r="LA48" s="334">
        <f t="shared" si="66"/>
        <v>5.4169705963991346</v>
      </c>
      <c r="LB48" s="334">
        <f t="shared" si="66"/>
        <v>5.6473786993691899</v>
      </c>
      <c r="LC48" s="334">
        <f t="shared" si="66"/>
        <v>5.9762674908658111</v>
      </c>
      <c r="LD48" s="334">
        <f t="shared" si="66"/>
        <v>6.1222133020909935</v>
      </c>
      <c r="LE48" s="334">
        <f t="shared" si="66"/>
        <v>6.1778653057759936</v>
      </c>
      <c r="LF48" s="334">
        <f t="shared" si="66"/>
        <v>6.0217630801554911</v>
      </c>
      <c r="LG48" s="334">
        <f t="shared" si="66"/>
        <v>5.9772537962698404</v>
      </c>
      <c r="LH48" s="334">
        <f t="shared" si="66"/>
        <v>5.7672203821809456</v>
      </c>
      <c r="LI48" s="334">
        <f t="shared" si="66"/>
        <v>5.9143478694962095</v>
      </c>
      <c r="LJ48" s="334">
        <f t="shared" si="66"/>
        <v>6.3902998277869374</v>
      </c>
      <c r="LK48" s="334">
        <f t="shared" si="66"/>
        <v>6.1565752237477618</v>
      </c>
      <c r="LL48" s="334">
        <f t="shared" si="66"/>
        <v>6.9584235925174323</v>
      </c>
      <c r="LM48" s="334">
        <f t="shared" si="66"/>
        <v>6.5585312076257711</v>
      </c>
      <c r="LN48" s="334">
        <f t="shared" si="66"/>
        <v>6.170040248544078</v>
      </c>
      <c r="LO48" s="334">
        <f t="shared" si="66"/>
        <v>6.7183926730190962</v>
      </c>
      <c r="LP48" s="334">
        <f t="shared" si="66"/>
        <v>7.2275344964974657</v>
      </c>
      <c r="LQ48" s="334">
        <f t="shared" si="66"/>
        <v>7.0718888756290799</v>
      </c>
      <c r="LR48" s="334">
        <f t="shared" si="66"/>
        <v>6.7858775973687369</v>
      </c>
      <c r="LS48" s="334">
        <f t="shared" ref="LS48:NJ48" si="67">SUMIFS(LS$4:LS$27,$I$4:$I$27,"&gt;="&amp;$I$4,$I$4:$I$27,"&lt;="&amp;$I$9)+SUMIFS(LS$4:LS$27,$I$4:$I$27,"&gt;="&amp;$I$25,$I$4:$I$27,"&lt;="&amp;$I$27)</f>
        <v>6.4870964570413587</v>
      </c>
      <c r="LT48" s="334">
        <f t="shared" si="67"/>
        <v>6.1313769620924612</v>
      </c>
      <c r="LU48" s="334">
        <f t="shared" si="67"/>
        <v>6.2974365232226104</v>
      </c>
      <c r="LV48" s="334">
        <f t="shared" si="67"/>
        <v>7.2459269488532723</v>
      </c>
      <c r="LW48" s="334">
        <f t="shared" si="67"/>
        <v>7.8738682204740877</v>
      </c>
      <c r="LX48" s="334">
        <f t="shared" si="67"/>
        <v>8.3174785765650583</v>
      </c>
      <c r="LY48" s="334">
        <f t="shared" si="67"/>
        <v>7.5196451624749203</v>
      </c>
      <c r="LZ48" s="334">
        <f t="shared" si="67"/>
        <v>6.5226786632600451</v>
      </c>
      <c r="MA48" s="334">
        <f t="shared" si="67"/>
        <v>6.3437647813408091</v>
      </c>
      <c r="MB48" s="334">
        <f t="shared" si="67"/>
        <v>6.5454800750900954</v>
      </c>
      <c r="MC48" s="334">
        <f t="shared" si="67"/>
        <v>6.643737258696083</v>
      </c>
      <c r="MD48" s="334">
        <f t="shared" si="67"/>
        <v>6.8868258212655116</v>
      </c>
      <c r="ME48" s="334">
        <f t="shared" si="67"/>
        <v>7.1140509974513275</v>
      </c>
      <c r="MF48" s="334">
        <f t="shared" si="67"/>
        <v>6.5920720361004115</v>
      </c>
      <c r="MG48" s="334">
        <f t="shared" si="67"/>
        <v>6.1576101379575201</v>
      </c>
      <c r="MH48" s="334">
        <f t="shared" si="67"/>
        <v>5.8811764071114183</v>
      </c>
      <c r="MI48" s="334">
        <f t="shared" si="67"/>
        <v>6.5264083123071472</v>
      </c>
      <c r="MJ48" s="334">
        <f t="shared" si="67"/>
        <v>6.9379147001235548</v>
      </c>
      <c r="MK48" s="334">
        <f t="shared" si="67"/>
        <v>7.0834995385333048</v>
      </c>
      <c r="ML48" s="334">
        <f t="shared" si="67"/>
        <v>6.9757746694881426</v>
      </c>
      <c r="MM48" s="334">
        <f t="shared" si="67"/>
        <v>7.4747855036659008</v>
      </c>
      <c r="MN48" s="334">
        <f t="shared" si="67"/>
        <v>7.3258429586259659</v>
      </c>
      <c r="MO48" s="334">
        <f t="shared" si="67"/>
        <v>7.1423072141746893</v>
      </c>
      <c r="MP48" s="334">
        <f t="shared" si="67"/>
        <v>7.1460315681492865</v>
      </c>
      <c r="MQ48" s="334">
        <f t="shared" si="67"/>
        <v>7.0743458642191808</v>
      </c>
      <c r="MR48" s="334">
        <f t="shared" si="67"/>
        <v>7.1376414659580245</v>
      </c>
      <c r="MS48" s="334">
        <f t="shared" si="67"/>
        <v>6.6750425866204779</v>
      </c>
      <c r="MT48" s="334">
        <f t="shared" si="67"/>
        <v>6.6651682167198878</v>
      </c>
      <c r="MU48" s="334">
        <f t="shared" si="67"/>
        <v>6.6887481879526369</v>
      </c>
      <c r="MV48" s="334">
        <f t="shared" si="67"/>
        <v>6.7917718083420766</v>
      </c>
      <c r="MW48" s="334">
        <f t="shared" si="67"/>
        <v>7.3540541438501146</v>
      </c>
      <c r="MX48" s="334">
        <f t="shared" si="67"/>
        <v>7.5339959812174229</v>
      </c>
      <c r="MY48" s="334">
        <f t="shared" si="67"/>
        <v>7.2456842245261663</v>
      </c>
      <c r="MZ48" s="334">
        <f t="shared" si="67"/>
        <v>6.5442239800873443</v>
      </c>
      <c r="NA48" s="334">
        <f t="shared" si="67"/>
        <v>7.0221684891052742</v>
      </c>
      <c r="NB48" s="334">
        <f t="shared" si="67"/>
        <v>7.7976095361209294</v>
      </c>
      <c r="NC48" s="334">
        <f t="shared" si="67"/>
        <v>7.3513545188981917</v>
      </c>
      <c r="ND48" s="334">
        <f t="shared" si="67"/>
        <v>7.6597352250849635</v>
      </c>
      <c r="NE48" s="334">
        <f t="shared" si="67"/>
        <v>7.5544047690257212</v>
      </c>
      <c r="NF48" s="334">
        <f t="shared" si="67"/>
        <v>7.1783307217890524</v>
      </c>
      <c r="NG48" s="334">
        <f t="shared" si="67"/>
        <v>6.6055094251045547</v>
      </c>
      <c r="NH48" s="334">
        <f t="shared" si="67"/>
        <v>6.4256326015781351</v>
      </c>
      <c r="NI48" s="334">
        <f t="shared" si="67"/>
        <v>7.1324221100964014</v>
      </c>
      <c r="NJ48" s="334">
        <f t="shared" si="67"/>
        <v>7.0793316262976216</v>
      </c>
    </row>
    <row r="49" spans="8:374" ht="15.75" hidden="1" thickBot="1" x14ac:dyDescent="0.3">
      <c r="H49" s="34" t="s">
        <v>249</v>
      </c>
      <c r="I49" s="200" t="s">
        <v>247</v>
      </c>
      <c r="J49" s="334">
        <f>SUM(J4:J27)-J48-J50</f>
        <v>13.421205564948803</v>
      </c>
      <c r="K49" s="334">
        <f t="shared" ref="K49:BV49" si="68">SUM(K4:K27)-K48-K50</f>
        <v>11.89162397791109</v>
      </c>
      <c r="L49" s="334">
        <f t="shared" si="68"/>
        <v>11.524852569942201</v>
      </c>
      <c r="M49" s="334">
        <f t="shared" si="68"/>
        <v>13.281931783902335</v>
      </c>
      <c r="N49" s="334">
        <f t="shared" si="68"/>
        <v>12.506678537953928</v>
      </c>
      <c r="O49" s="334">
        <f t="shared" si="68"/>
        <v>19.30171037265097</v>
      </c>
      <c r="P49" s="334">
        <f t="shared" si="68"/>
        <v>19.217585075224473</v>
      </c>
      <c r="Q49" s="334">
        <f t="shared" si="68"/>
        <v>10.730323668787022</v>
      </c>
      <c r="R49" s="334">
        <f t="shared" si="68"/>
        <v>9.4782504761220743</v>
      </c>
      <c r="S49" s="334">
        <f t="shared" si="68"/>
        <v>9.5453590465200087</v>
      </c>
      <c r="T49" s="334">
        <f t="shared" si="68"/>
        <v>8.6787277748432565</v>
      </c>
      <c r="U49" s="334">
        <f t="shared" si="68"/>
        <v>9.0836470670504514</v>
      </c>
      <c r="V49" s="334">
        <f t="shared" si="68"/>
        <v>14.020232660929862</v>
      </c>
      <c r="W49" s="334">
        <f t="shared" si="68"/>
        <v>16.486608425322039</v>
      </c>
      <c r="X49" s="334">
        <f t="shared" si="68"/>
        <v>11.864779282488389</v>
      </c>
      <c r="Y49" s="334">
        <f t="shared" si="68"/>
        <v>9.7285083919592488</v>
      </c>
      <c r="Z49" s="334">
        <f t="shared" si="68"/>
        <v>9.6205459421804687</v>
      </c>
      <c r="AA49" s="334">
        <f t="shared" si="68"/>
        <v>10.215169921224273</v>
      </c>
      <c r="AB49" s="334">
        <f t="shared" si="68"/>
        <v>9.7377406679224183</v>
      </c>
      <c r="AC49" s="334">
        <f t="shared" si="68"/>
        <v>13.599117565380132</v>
      </c>
      <c r="AD49" s="334">
        <f t="shared" si="68"/>
        <v>13.980042495555161</v>
      </c>
      <c r="AE49" s="334">
        <f t="shared" si="68"/>
        <v>8.8417468139725131</v>
      </c>
      <c r="AF49" s="334">
        <f t="shared" si="68"/>
        <v>8.5342708561600702</v>
      </c>
      <c r="AG49" s="334">
        <f t="shared" si="68"/>
        <v>8.3191119773235815</v>
      </c>
      <c r="AH49" s="334">
        <f t="shared" si="68"/>
        <v>9.3261859596293846</v>
      </c>
      <c r="AI49" s="334">
        <f t="shared" si="68"/>
        <v>9.5072132364966393</v>
      </c>
      <c r="AJ49" s="334">
        <f t="shared" si="68"/>
        <v>13.488964200075898</v>
      </c>
      <c r="AK49" s="334">
        <f t="shared" si="68"/>
        <v>13.879845817535934</v>
      </c>
      <c r="AL49" s="334">
        <f t="shared" si="68"/>
        <v>8.7401394919387876</v>
      </c>
      <c r="AM49" s="334">
        <f t="shared" si="68"/>
        <v>9.3128323974485969</v>
      </c>
      <c r="AN49" s="334">
        <f t="shared" si="68"/>
        <v>9.2599940320865102</v>
      </c>
      <c r="AO49" s="334">
        <f t="shared" si="68"/>
        <v>9.1095697642019058</v>
      </c>
      <c r="AP49" s="334">
        <f t="shared" si="68"/>
        <v>9.6853799996290633</v>
      </c>
      <c r="AQ49" s="334">
        <f t="shared" si="68"/>
        <v>15.464755184818696</v>
      </c>
      <c r="AR49" s="334">
        <f t="shared" si="68"/>
        <v>14.731297693820128</v>
      </c>
      <c r="AS49" s="334">
        <f t="shared" si="68"/>
        <v>8.6827462461602725</v>
      </c>
      <c r="AT49" s="334">
        <f t="shared" si="68"/>
        <v>9.0854691073632381</v>
      </c>
      <c r="AU49" s="334">
        <f t="shared" si="68"/>
        <v>9.4566888998264993</v>
      </c>
      <c r="AV49" s="334">
        <f t="shared" si="68"/>
        <v>8.9565972001129559</v>
      </c>
      <c r="AW49" s="334">
        <f t="shared" si="68"/>
        <v>9.224091351944093</v>
      </c>
      <c r="AX49" s="334">
        <f t="shared" si="68"/>
        <v>13.131632076410272</v>
      </c>
      <c r="AY49" s="334">
        <f t="shared" si="68"/>
        <v>13.894656945359886</v>
      </c>
      <c r="AZ49" s="334">
        <f t="shared" si="68"/>
        <v>8.5525499071038258</v>
      </c>
      <c r="BA49" s="334">
        <f t="shared" si="68"/>
        <v>8.9272962371536977</v>
      </c>
      <c r="BB49" s="334">
        <f t="shared" si="68"/>
        <v>8.0654268942221403</v>
      </c>
      <c r="BC49" s="334">
        <f t="shared" si="68"/>
        <v>8.2791365080523285</v>
      </c>
      <c r="BD49" s="334">
        <f t="shared" si="68"/>
        <v>7.8689836788250327</v>
      </c>
      <c r="BE49" s="334">
        <f t="shared" si="68"/>
        <v>12.846548480019111</v>
      </c>
      <c r="BF49" s="334">
        <f t="shared" si="68"/>
        <v>12.454135143742221</v>
      </c>
      <c r="BG49" s="334">
        <f t="shared" si="68"/>
        <v>8.737998864897639</v>
      </c>
      <c r="BH49" s="334">
        <f t="shared" si="68"/>
        <v>7.6417128057890276</v>
      </c>
      <c r="BI49" s="334">
        <f t="shared" si="68"/>
        <v>7.3080969862940632</v>
      </c>
      <c r="BJ49" s="334">
        <f t="shared" si="68"/>
        <v>8.422891335058722</v>
      </c>
      <c r="BK49" s="334">
        <f t="shared" si="68"/>
        <v>8.6547408308800335</v>
      </c>
      <c r="BL49" s="334">
        <f t="shared" si="68"/>
        <v>12.246457513076781</v>
      </c>
      <c r="BM49" s="334">
        <f t="shared" si="68"/>
        <v>13.727726450136604</v>
      </c>
      <c r="BN49" s="334">
        <f t="shared" si="68"/>
        <v>8.1569648353041249</v>
      </c>
      <c r="BO49" s="334">
        <f t="shared" si="68"/>
        <v>7.8683023382123842</v>
      </c>
      <c r="BP49" s="334">
        <f t="shared" si="68"/>
        <v>7.6955547870013721</v>
      </c>
      <c r="BQ49" s="334">
        <f t="shared" si="68"/>
        <v>7.5547766227901914</v>
      </c>
      <c r="BR49" s="334">
        <f t="shared" si="68"/>
        <v>9.1023908110762477</v>
      </c>
      <c r="BS49" s="334">
        <f t="shared" si="68"/>
        <v>12.925913823972433</v>
      </c>
      <c r="BT49" s="334">
        <f t="shared" si="68"/>
        <v>13.585005062730563</v>
      </c>
      <c r="BU49" s="334">
        <f t="shared" si="68"/>
        <v>8.8217264896366903</v>
      </c>
      <c r="BV49" s="334">
        <f t="shared" si="68"/>
        <v>8.0788798895877463</v>
      </c>
      <c r="BW49" s="334">
        <f t="shared" ref="BW49:EH49" si="69">SUM(BW4:BW27)-BW48-BW50</f>
        <v>9.9657147938054109</v>
      </c>
      <c r="BX49" s="334">
        <f t="shared" si="69"/>
        <v>8.6265617769360432</v>
      </c>
      <c r="BY49" s="334">
        <f t="shared" si="69"/>
        <v>8.7063990253211987</v>
      </c>
      <c r="BZ49" s="334">
        <f t="shared" si="69"/>
        <v>12.898023921172456</v>
      </c>
      <c r="CA49" s="334">
        <f t="shared" si="69"/>
        <v>13.122115864424554</v>
      </c>
      <c r="CB49" s="334">
        <f t="shared" si="69"/>
        <v>8.2914933014919914</v>
      </c>
      <c r="CC49" s="334">
        <f t="shared" si="69"/>
        <v>10.168217155534865</v>
      </c>
      <c r="CD49" s="334">
        <f t="shared" si="69"/>
        <v>8.4539999623017312</v>
      </c>
      <c r="CE49" s="334">
        <f t="shared" si="69"/>
        <v>8.3376336986437209</v>
      </c>
      <c r="CF49" s="334">
        <f t="shared" si="69"/>
        <v>8.476948538421647</v>
      </c>
      <c r="CG49" s="334">
        <f t="shared" si="69"/>
        <v>12.637795288533919</v>
      </c>
      <c r="CH49" s="334">
        <f t="shared" si="69"/>
        <v>13.564124412362769</v>
      </c>
      <c r="CI49" s="334">
        <f t="shared" si="69"/>
        <v>8.3586248926539461</v>
      </c>
      <c r="CJ49" s="334">
        <f t="shared" si="69"/>
        <v>8.793379694197613</v>
      </c>
      <c r="CK49" s="334">
        <f t="shared" si="69"/>
        <v>10.234698974224395</v>
      </c>
      <c r="CL49" s="334">
        <f t="shared" si="69"/>
        <v>9.0787259366104749</v>
      </c>
      <c r="CM49" s="334">
        <f t="shared" si="69"/>
        <v>8.2242633403313867</v>
      </c>
      <c r="CN49" s="334">
        <f t="shared" si="69"/>
        <v>12.322107339173646</v>
      </c>
      <c r="CO49" s="334">
        <f t="shared" si="69"/>
        <v>13.406981557352614</v>
      </c>
      <c r="CP49" s="334">
        <f t="shared" si="69"/>
        <v>8.1297843794172824</v>
      </c>
      <c r="CQ49" s="334">
        <f t="shared" si="69"/>
        <v>8.3947237851493952</v>
      </c>
      <c r="CR49" s="334">
        <f t="shared" si="69"/>
        <v>8.0625690723762666</v>
      </c>
      <c r="CS49" s="334">
        <f t="shared" si="69"/>
        <v>8.0118519712778848</v>
      </c>
      <c r="CT49" s="334">
        <f t="shared" si="69"/>
        <v>8.3885645101428796</v>
      </c>
      <c r="CU49" s="334">
        <f t="shared" si="69"/>
        <v>12.329056684651954</v>
      </c>
      <c r="CV49" s="334">
        <f t="shared" si="69"/>
        <v>12.145143471736459</v>
      </c>
      <c r="CW49" s="334">
        <f t="shared" si="69"/>
        <v>8.7456683041489125</v>
      </c>
      <c r="CX49" s="334">
        <f t="shared" si="69"/>
        <v>8.471429301734517</v>
      </c>
      <c r="CY49" s="334">
        <f t="shared" si="69"/>
        <v>7.8432863137592843</v>
      </c>
      <c r="CZ49" s="334">
        <f t="shared" si="69"/>
        <v>8.5162475136108462</v>
      </c>
      <c r="DA49" s="334">
        <f t="shared" si="69"/>
        <v>8.5780853145524283</v>
      </c>
      <c r="DB49" s="334">
        <f t="shared" si="69"/>
        <v>11.787849382051618</v>
      </c>
      <c r="DC49" s="334">
        <f t="shared" si="69"/>
        <v>12.908122224676442</v>
      </c>
      <c r="DD49" s="334">
        <f t="shared" si="69"/>
        <v>8.2879037337208974</v>
      </c>
      <c r="DE49" s="334">
        <f t="shared" si="69"/>
        <v>8.2019857270141419</v>
      </c>
      <c r="DF49" s="334">
        <f t="shared" si="69"/>
        <v>7.6513366320829643</v>
      </c>
      <c r="DG49" s="334">
        <f t="shared" si="69"/>
        <v>7.481778717294234</v>
      </c>
      <c r="DH49" s="334">
        <f t="shared" si="69"/>
        <v>7.5010767264767209</v>
      </c>
      <c r="DI49" s="334">
        <f t="shared" si="69"/>
        <v>11.19747081610538</v>
      </c>
      <c r="DJ49" s="334">
        <f t="shared" si="69"/>
        <v>14.137620097197452</v>
      </c>
      <c r="DK49" s="334">
        <f t="shared" si="69"/>
        <v>8.2669174870000255</v>
      </c>
      <c r="DL49" s="334">
        <f t="shared" si="69"/>
        <v>7.8234457140966605</v>
      </c>
      <c r="DM49" s="334">
        <f t="shared" si="69"/>
        <v>8.0090088750495152</v>
      </c>
      <c r="DN49" s="334">
        <f t="shared" si="69"/>
        <v>8.5725138465594366</v>
      </c>
      <c r="DO49" s="334">
        <f t="shared" si="69"/>
        <v>8.1822979290385085</v>
      </c>
      <c r="DP49" s="334">
        <f t="shared" si="69"/>
        <v>11.900611698396331</v>
      </c>
      <c r="DQ49" s="334">
        <f t="shared" si="69"/>
        <v>11.704432372878498</v>
      </c>
      <c r="DR49" s="334">
        <f t="shared" si="69"/>
        <v>7.5644901969981735</v>
      </c>
      <c r="DS49" s="334">
        <f t="shared" si="69"/>
        <v>7.2142961635624285</v>
      </c>
      <c r="DT49" s="334">
        <f t="shared" si="69"/>
        <v>7.615055734067572</v>
      </c>
      <c r="DU49" s="334">
        <f t="shared" si="69"/>
        <v>7.1634136379723312</v>
      </c>
      <c r="DV49" s="334">
        <f t="shared" si="69"/>
        <v>7.7181966284964698</v>
      </c>
      <c r="DW49" s="334">
        <f t="shared" si="69"/>
        <v>11.424643973044297</v>
      </c>
      <c r="DX49" s="334">
        <f t="shared" si="69"/>
        <v>11.769319445004612</v>
      </c>
      <c r="DY49" s="334">
        <f t="shared" si="69"/>
        <v>7.5790941676192212</v>
      </c>
      <c r="DZ49" s="334">
        <f t="shared" si="69"/>
        <v>7.6125987155422443</v>
      </c>
      <c r="EA49" s="334">
        <f t="shared" si="69"/>
        <v>8.2178800824505416</v>
      </c>
      <c r="EB49" s="334">
        <f t="shared" si="69"/>
        <v>9.4814212997632108</v>
      </c>
      <c r="EC49" s="334">
        <f t="shared" si="69"/>
        <v>9.2692983537269349</v>
      </c>
      <c r="ED49" s="334">
        <f t="shared" si="69"/>
        <v>12.390494627697198</v>
      </c>
      <c r="EE49" s="334">
        <f t="shared" si="69"/>
        <v>11.98460305274763</v>
      </c>
      <c r="EF49" s="334">
        <f t="shared" si="69"/>
        <v>7.73749211084289</v>
      </c>
      <c r="EG49" s="334">
        <f t="shared" si="69"/>
        <v>8.0110972506719413</v>
      </c>
      <c r="EH49" s="334">
        <f t="shared" si="69"/>
        <v>7.8899701310677344</v>
      </c>
      <c r="EI49" s="334">
        <f t="shared" ref="EI49:GT49" si="70">SUM(EI4:EI27)-EI48-EI50</f>
        <v>7.7597471597981329</v>
      </c>
      <c r="EJ49" s="334">
        <f t="shared" si="70"/>
        <v>7.8289224298023594</v>
      </c>
      <c r="EK49" s="334">
        <f t="shared" si="70"/>
        <v>12.442188064621376</v>
      </c>
      <c r="EL49" s="334">
        <f t="shared" si="70"/>
        <v>12.521780370126521</v>
      </c>
      <c r="EM49" s="334">
        <f t="shared" si="70"/>
        <v>8.0981753680797901</v>
      </c>
      <c r="EN49" s="334">
        <f t="shared" si="70"/>
        <v>8.7362393313213822</v>
      </c>
      <c r="EO49" s="334">
        <f t="shared" si="70"/>
        <v>8.3524072056277063</v>
      </c>
      <c r="EP49" s="334">
        <f t="shared" si="70"/>
        <v>8.1157298498112649</v>
      </c>
      <c r="EQ49" s="334">
        <f t="shared" si="70"/>
        <v>8.1395309957555497</v>
      </c>
      <c r="ER49" s="334">
        <f t="shared" si="70"/>
        <v>12.982214102145051</v>
      </c>
      <c r="ES49" s="334">
        <f t="shared" si="70"/>
        <v>14.846786436022644</v>
      </c>
      <c r="ET49" s="334">
        <f t="shared" si="70"/>
        <v>9.3068824752375701</v>
      </c>
      <c r="EU49" s="334">
        <f t="shared" si="70"/>
        <v>8.4691055603025838</v>
      </c>
      <c r="EV49" s="334">
        <f t="shared" si="70"/>
        <v>9.3041059922987976</v>
      </c>
      <c r="EW49" s="334">
        <f t="shared" si="70"/>
        <v>10.262006750355837</v>
      </c>
      <c r="EX49" s="334">
        <f t="shared" si="70"/>
        <v>11.25235255683617</v>
      </c>
      <c r="EY49" s="334">
        <f t="shared" si="70"/>
        <v>23.424063389800395</v>
      </c>
      <c r="EZ49" s="334">
        <f t="shared" si="70"/>
        <v>14.987972336445228</v>
      </c>
      <c r="FA49" s="334">
        <f t="shared" si="70"/>
        <v>9.7621625379322516</v>
      </c>
      <c r="FB49" s="334">
        <f t="shared" si="70"/>
        <v>11.196701177757006</v>
      </c>
      <c r="FC49" s="334">
        <f t="shared" si="70"/>
        <v>10.602614884103456</v>
      </c>
      <c r="FD49" s="334">
        <f t="shared" si="70"/>
        <v>9.9358295001001302</v>
      </c>
      <c r="FE49" s="334">
        <f t="shared" si="70"/>
        <v>10.593066312864071</v>
      </c>
      <c r="FF49" s="334">
        <f t="shared" si="70"/>
        <v>25.24570766726567</v>
      </c>
      <c r="FG49" s="334">
        <f t="shared" si="70"/>
        <v>14.815247077408056</v>
      </c>
      <c r="FH49" s="334">
        <f t="shared" si="70"/>
        <v>9.3219409537921258</v>
      </c>
      <c r="FI49" s="334">
        <f t="shared" si="70"/>
        <v>9.1109994299446768</v>
      </c>
      <c r="FJ49" s="334">
        <f t="shared" si="70"/>
        <v>9.400508834221732</v>
      </c>
      <c r="FK49" s="334">
        <f t="shared" si="70"/>
        <v>9.1141863072344176</v>
      </c>
      <c r="FL49" s="334">
        <f t="shared" si="70"/>
        <v>10.816621794689844</v>
      </c>
      <c r="FM49" s="334">
        <f t="shared" si="70"/>
        <v>19.274035138993547</v>
      </c>
      <c r="FN49" s="334">
        <f t="shared" si="70"/>
        <v>16.30444380761169</v>
      </c>
      <c r="FO49" s="334">
        <f t="shared" si="70"/>
        <v>9.8475561639183073</v>
      </c>
      <c r="FP49" s="334">
        <f t="shared" si="70"/>
        <v>10.246930959080018</v>
      </c>
      <c r="FQ49" s="334">
        <f t="shared" si="70"/>
        <v>10.250742399711402</v>
      </c>
      <c r="FR49" s="334">
        <f t="shared" si="70"/>
        <v>13.907825225060794</v>
      </c>
      <c r="FS49" s="334">
        <f t="shared" si="70"/>
        <v>11.887168258330281</v>
      </c>
      <c r="FT49" s="334">
        <f t="shared" si="70"/>
        <v>21.531133099414198</v>
      </c>
      <c r="FU49" s="334">
        <f t="shared" si="70"/>
        <v>24.861116856690671</v>
      </c>
      <c r="FV49" s="334">
        <f t="shared" si="70"/>
        <v>16.952464664903534</v>
      </c>
      <c r="FW49" s="334">
        <f t="shared" si="70"/>
        <v>18.238981367130293</v>
      </c>
      <c r="FX49" s="334">
        <f t="shared" si="70"/>
        <v>14.109047944417183</v>
      </c>
      <c r="FY49" s="334">
        <f t="shared" si="70"/>
        <v>14.808897267942326</v>
      </c>
      <c r="FZ49" s="334">
        <f t="shared" si="70"/>
        <v>12.863766947277391</v>
      </c>
      <c r="GA49" s="334">
        <f t="shared" si="70"/>
        <v>15.668837356323394</v>
      </c>
      <c r="GB49" s="334">
        <f t="shared" si="70"/>
        <v>21.331720147088706</v>
      </c>
      <c r="GC49" s="334">
        <f t="shared" si="70"/>
        <v>14.544967666584149</v>
      </c>
      <c r="GD49" s="334">
        <f t="shared" si="70"/>
        <v>13.133804117142688</v>
      </c>
      <c r="GE49" s="334">
        <f t="shared" si="70"/>
        <v>12.217599575087469</v>
      </c>
      <c r="GF49" s="334">
        <f t="shared" si="70"/>
        <v>14.541607774910723</v>
      </c>
      <c r="GG49" s="334">
        <f t="shared" si="70"/>
        <v>19.135613141295639</v>
      </c>
      <c r="GH49" s="334">
        <f t="shared" si="70"/>
        <v>33.610137459587406</v>
      </c>
      <c r="GI49" s="334">
        <f t="shared" si="70"/>
        <v>37.24580853792645</v>
      </c>
      <c r="GJ49" s="334">
        <f t="shared" si="70"/>
        <v>23.932841832094969</v>
      </c>
      <c r="GK49" s="334">
        <f t="shared" si="70"/>
        <v>23.401281755161456</v>
      </c>
      <c r="GL49" s="334">
        <f t="shared" si="70"/>
        <v>22.839551594680117</v>
      </c>
      <c r="GM49" s="334">
        <f t="shared" si="70"/>
        <v>23.758241821080574</v>
      </c>
      <c r="GN49" s="334">
        <f t="shared" si="70"/>
        <v>18.340252713265514</v>
      </c>
      <c r="GO49" s="334">
        <f t="shared" si="70"/>
        <v>20.753644485068165</v>
      </c>
      <c r="GP49" s="334">
        <f t="shared" si="70"/>
        <v>21.687020013212127</v>
      </c>
      <c r="GQ49" s="334">
        <f t="shared" si="70"/>
        <v>15.959926352393643</v>
      </c>
      <c r="GR49" s="334">
        <f t="shared" si="70"/>
        <v>19.18837405787383</v>
      </c>
      <c r="GS49" s="334">
        <f t="shared" si="70"/>
        <v>18.878160942148419</v>
      </c>
      <c r="GT49" s="334">
        <f t="shared" si="70"/>
        <v>16.870150016978716</v>
      </c>
      <c r="GU49" s="334">
        <f t="shared" ref="GU49:JF49" si="71">SUM(GU4:GU27)-GU48-GU50</f>
        <v>16.794243767921703</v>
      </c>
      <c r="GV49" s="334">
        <f t="shared" si="71"/>
        <v>29.411322465149368</v>
      </c>
      <c r="GW49" s="334">
        <f t="shared" si="71"/>
        <v>26.749392724405187</v>
      </c>
      <c r="GX49" s="334">
        <f t="shared" si="71"/>
        <v>22.24502120964258</v>
      </c>
      <c r="GY49" s="334">
        <f t="shared" si="71"/>
        <v>20.936572774158531</v>
      </c>
      <c r="GZ49" s="334">
        <f t="shared" si="71"/>
        <v>17.697604169945368</v>
      </c>
      <c r="HA49" s="334">
        <f t="shared" si="71"/>
        <v>15.294894237110539</v>
      </c>
      <c r="HB49" s="334">
        <f t="shared" si="71"/>
        <v>16.709145294679566</v>
      </c>
      <c r="HC49" s="334">
        <f t="shared" si="71"/>
        <v>21.372906366717178</v>
      </c>
      <c r="HD49" s="334">
        <f t="shared" si="71"/>
        <v>28.199046349585618</v>
      </c>
      <c r="HE49" s="334">
        <f t="shared" si="71"/>
        <v>19.045294237476277</v>
      </c>
      <c r="HF49" s="334">
        <f t="shared" si="71"/>
        <v>21.108151962503001</v>
      </c>
      <c r="HG49" s="334">
        <f t="shared" si="71"/>
        <v>17.371111686680106</v>
      </c>
      <c r="HH49" s="334">
        <f t="shared" si="71"/>
        <v>18.323241237185115</v>
      </c>
      <c r="HI49" s="334">
        <f t="shared" si="71"/>
        <v>21.120125944076257</v>
      </c>
      <c r="HJ49" s="334">
        <f t="shared" si="71"/>
        <v>31.437801871353912</v>
      </c>
      <c r="HK49" s="334">
        <f t="shared" si="71"/>
        <v>27.436624035461666</v>
      </c>
      <c r="HL49" s="334">
        <f t="shared" si="71"/>
        <v>15.847633243766689</v>
      </c>
      <c r="HM49" s="334">
        <f t="shared" si="71"/>
        <v>16.801923705164658</v>
      </c>
      <c r="HN49" s="334">
        <f t="shared" si="71"/>
        <v>19.486285602717274</v>
      </c>
      <c r="HO49" s="334">
        <f t="shared" si="71"/>
        <v>23.02661052617599</v>
      </c>
      <c r="HP49" s="334">
        <f t="shared" si="71"/>
        <v>22.128160661123886</v>
      </c>
      <c r="HQ49" s="334">
        <f t="shared" si="71"/>
        <v>29.663828974078548</v>
      </c>
      <c r="HR49" s="334">
        <f t="shared" si="71"/>
        <v>35.159802696541519</v>
      </c>
      <c r="HS49" s="334">
        <f t="shared" si="71"/>
        <v>23.865282435474199</v>
      </c>
      <c r="HT49" s="334">
        <f t="shared" si="71"/>
        <v>23.717825899573576</v>
      </c>
      <c r="HU49" s="334">
        <f t="shared" si="71"/>
        <v>22.009254231705622</v>
      </c>
      <c r="HV49" s="334">
        <f t="shared" si="71"/>
        <v>21.800824432771961</v>
      </c>
      <c r="HW49" s="334">
        <f t="shared" si="71"/>
        <v>21.022021414805312</v>
      </c>
      <c r="HX49" s="334">
        <f t="shared" si="71"/>
        <v>24.866389950733449</v>
      </c>
      <c r="HY49" s="334">
        <f t="shared" si="71"/>
        <v>29.283870191689303</v>
      </c>
      <c r="HZ49" s="334">
        <f t="shared" si="71"/>
        <v>15.395497949797686</v>
      </c>
      <c r="IA49" s="334">
        <f t="shared" si="71"/>
        <v>18.108775608126983</v>
      </c>
      <c r="IB49" s="334">
        <f t="shared" si="71"/>
        <v>20.107676849660685</v>
      </c>
      <c r="IC49" s="334">
        <f t="shared" si="71"/>
        <v>21.623153694111934</v>
      </c>
      <c r="ID49" s="334">
        <f t="shared" si="71"/>
        <v>21.393244536533928</v>
      </c>
      <c r="IE49" s="334">
        <f t="shared" si="71"/>
        <v>30.331532359212623</v>
      </c>
      <c r="IF49" s="334">
        <f t="shared" si="71"/>
        <v>20.300665434106151</v>
      </c>
      <c r="IG49" s="334">
        <f t="shared" si="71"/>
        <v>13.099513017536054</v>
      </c>
      <c r="IH49" s="334">
        <f t="shared" si="71"/>
        <v>14.190464887568899</v>
      </c>
      <c r="II49" s="334">
        <f t="shared" si="71"/>
        <v>17.42326249175602</v>
      </c>
      <c r="IJ49" s="334">
        <f t="shared" si="71"/>
        <v>14.320090970239402</v>
      </c>
      <c r="IK49" s="334">
        <f t="shared" si="71"/>
        <v>14.459690105764448</v>
      </c>
      <c r="IL49" s="334">
        <f t="shared" si="71"/>
        <v>23.926085483376003</v>
      </c>
      <c r="IM49" s="334">
        <f t="shared" si="71"/>
        <v>24.895771341225252</v>
      </c>
      <c r="IN49" s="334">
        <f t="shared" si="71"/>
        <v>20.530385466480205</v>
      </c>
      <c r="IO49" s="334">
        <f t="shared" si="71"/>
        <v>23.920688221331105</v>
      </c>
      <c r="IP49" s="334">
        <f t="shared" si="71"/>
        <v>25.580288815985543</v>
      </c>
      <c r="IQ49" s="334">
        <f t="shared" si="71"/>
        <v>23.418347487960848</v>
      </c>
      <c r="IR49" s="334">
        <f t="shared" si="71"/>
        <v>16.042234639709839</v>
      </c>
      <c r="IS49" s="334">
        <f t="shared" si="71"/>
        <v>21.713439405319608</v>
      </c>
      <c r="IT49" s="334">
        <f t="shared" si="71"/>
        <v>25.535340278578165</v>
      </c>
      <c r="IU49" s="334">
        <f t="shared" si="71"/>
        <v>23.878759221237168</v>
      </c>
      <c r="IV49" s="334">
        <f t="shared" si="71"/>
        <v>22.884435566456631</v>
      </c>
      <c r="IW49" s="334">
        <f t="shared" si="71"/>
        <v>21.246821080969582</v>
      </c>
      <c r="IX49" s="334">
        <f t="shared" si="71"/>
        <v>22.416552100010517</v>
      </c>
      <c r="IY49" s="334">
        <f t="shared" si="71"/>
        <v>14.845386749780248</v>
      </c>
      <c r="IZ49" s="334">
        <f t="shared" si="71"/>
        <v>18.945572749628099</v>
      </c>
      <c r="JA49" s="334">
        <f t="shared" si="71"/>
        <v>16.04627766554524</v>
      </c>
      <c r="JB49" s="334">
        <f t="shared" si="71"/>
        <v>10.817743691106582</v>
      </c>
      <c r="JC49" s="334">
        <f t="shared" si="71"/>
        <v>12.833508135001068</v>
      </c>
      <c r="JD49" s="334">
        <f t="shared" si="71"/>
        <v>14.393509837476778</v>
      </c>
      <c r="JE49" s="334">
        <f t="shared" si="71"/>
        <v>12.997213869059749</v>
      </c>
      <c r="JF49" s="334">
        <f t="shared" si="71"/>
        <v>13.370608443078142</v>
      </c>
      <c r="JG49" s="334">
        <f t="shared" ref="JG49:LR49" si="72">SUM(JG4:JG27)-JG48-JG50</f>
        <v>21.937061862500961</v>
      </c>
      <c r="JH49" s="334">
        <f t="shared" si="72"/>
        <v>23.729680151999798</v>
      </c>
      <c r="JI49" s="334">
        <f t="shared" si="72"/>
        <v>13.352606495067349</v>
      </c>
      <c r="JJ49" s="334">
        <f t="shared" si="72"/>
        <v>15.533573097694944</v>
      </c>
      <c r="JK49" s="334">
        <f t="shared" si="72"/>
        <v>14.122246421528326</v>
      </c>
      <c r="JL49" s="334">
        <f t="shared" si="72"/>
        <v>11.258392818006183</v>
      </c>
      <c r="JM49" s="334">
        <f t="shared" si="72"/>
        <v>10.893137444052124</v>
      </c>
      <c r="JN49" s="334">
        <f t="shared" si="72"/>
        <v>18.69780030471318</v>
      </c>
      <c r="JO49" s="334">
        <f t="shared" si="72"/>
        <v>15.525533999873645</v>
      </c>
      <c r="JP49" s="334">
        <f t="shared" si="72"/>
        <v>9.4294693006286234</v>
      </c>
      <c r="JQ49" s="334">
        <f t="shared" si="72"/>
        <v>10.040703815418192</v>
      </c>
      <c r="JR49" s="334">
        <f t="shared" si="72"/>
        <v>13.461601970633586</v>
      </c>
      <c r="JS49" s="334">
        <f t="shared" si="72"/>
        <v>10.884123320622914</v>
      </c>
      <c r="JT49" s="334">
        <f t="shared" si="72"/>
        <v>9.7077859755535911</v>
      </c>
      <c r="JU49" s="334">
        <f t="shared" si="72"/>
        <v>14.553423060758924</v>
      </c>
      <c r="JV49" s="334">
        <f t="shared" si="72"/>
        <v>14.291488714896646</v>
      </c>
      <c r="JW49" s="334">
        <f t="shared" si="72"/>
        <v>9.9635195240649708</v>
      </c>
      <c r="JX49" s="334">
        <f t="shared" si="72"/>
        <v>11.403581301904566</v>
      </c>
      <c r="JY49" s="334">
        <f t="shared" si="72"/>
        <v>11.305383398719057</v>
      </c>
      <c r="JZ49" s="334">
        <f t="shared" si="72"/>
        <v>10.640644955876507</v>
      </c>
      <c r="KA49" s="334">
        <f t="shared" si="72"/>
        <v>9.8941374014450965</v>
      </c>
      <c r="KB49" s="334">
        <f t="shared" si="72"/>
        <v>14.270078940941939</v>
      </c>
      <c r="KC49" s="334">
        <f t="shared" si="72"/>
        <v>18.196810063930791</v>
      </c>
      <c r="KD49" s="334">
        <f t="shared" si="72"/>
        <v>10.214011888587077</v>
      </c>
      <c r="KE49" s="334">
        <f t="shared" si="72"/>
        <v>10.376415662393701</v>
      </c>
      <c r="KF49" s="334">
        <f t="shared" si="72"/>
        <v>11.559004936767934</v>
      </c>
      <c r="KG49" s="334">
        <f t="shared" si="72"/>
        <v>11.494957679932536</v>
      </c>
      <c r="KH49" s="334">
        <f t="shared" si="72"/>
        <v>8.9418508351860169</v>
      </c>
      <c r="KI49" s="334">
        <f t="shared" si="72"/>
        <v>12.529933179615664</v>
      </c>
      <c r="KJ49" s="334">
        <f t="shared" si="72"/>
        <v>13.302348361835852</v>
      </c>
      <c r="KK49" s="334">
        <f t="shared" si="72"/>
        <v>8.8606770024069164</v>
      </c>
      <c r="KL49" s="334">
        <f t="shared" si="72"/>
        <v>8.0981351354796249</v>
      </c>
      <c r="KM49" s="334">
        <f t="shared" si="72"/>
        <v>8.0070911662418656</v>
      </c>
      <c r="KN49" s="334">
        <f t="shared" si="72"/>
        <v>8.5705672354269513</v>
      </c>
      <c r="KO49" s="334">
        <f t="shared" si="72"/>
        <v>8.4606882572227828</v>
      </c>
      <c r="KP49" s="334">
        <f t="shared" si="72"/>
        <v>11.930240275900781</v>
      </c>
      <c r="KQ49" s="334">
        <f t="shared" si="72"/>
        <v>13.252848948903944</v>
      </c>
      <c r="KR49" s="334">
        <f t="shared" si="72"/>
        <v>8.2832470138216578</v>
      </c>
      <c r="KS49" s="334">
        <f t="shared" si="72"/>
        <v>7.7754022820552144</v>
      </c>
      <c r="KT49" s="334">
        <f t="shared" si="72"/>
        <v>7.8973131123014877</v>
      </c>
      <c r="KU49" s="334">
        <f t="shared" si="72"/>
        <v>7.8977672505497667</v>
      </c>
      <c r="KV49" s="334">
        <f t="shared" si="72"/>
        <v>8.344260601442814</v>
      </c>
      <c r="KW49" s="334">
        <f t="shared" si="72"/>
        <v>13.521267759273737</v>
      </c>
      <c r="KX49" s="334">
        <f t="shared" si="72"/>
        <v>12.921657777705841</v>
      </c>
      <c r="KY49" s="334">
        <f t="shared" si="72"/>
        <v>7.8818216149600238</v>
      </c>
      <c r="KZ49" s="334">
        <f t="shared" si="72"/>
        <v>7.9784286121034205</v>
      </c>
      <c r="LA49" s="334">
        <f t="shared" si="72"/>
        <v>7.6608489303773899</v>
      </c>
      <c r="LB49" s="334">
        <f t="shared" si="72"/>
        <v>8.2130743297975712</v>
      </c>
      <c r="LC49" s="334">
        <f t="shared" si="72"/>
        <v>8.6665171806293877</v>
      </c>
      <c r="LD49" s="334">
        <f t="shared" si="72"/>
        <v>13.146727631031872</v>
      </c>
      <c r="LE49" s="334">
        <f t="shared" si="72"/>
        <v>13.8545664052241</v>
      </c>
      <c r="LF49" s="334">
        <f t="shared" si="72"/>
        <v>9.0710128867837874</v>
      </c>
      <c r="LG49" s="334">
        <f t="shared" si="72"/>
        <v>8.9707223762528692</v>
      </c>
      <c r="LH49" s="334">
        <f t="shared" si="72"/>
        <v>8.328281119251967</v>
      </c>
      <c r="LI49" s="334">
        <f t="shared" si="72"/>
        <v>8.1060374458153834</v>
      </c>
      <c r="LJ49" s="334">
        <f t="shared" si="72"/>
        <v>8.7408347931399746</v>
      </c>
      <c r="LK49" s="334">
        <f t="shared" si="72"/>
        <v>13.890407244530714</v>
      </c>
      <c r="LL49" s="334">
        <f t="shared" si="72"/>
        <v>14.822896374348074</v>
      </c>
      <c r="LM49" s="334">
        <f t="shared" si="72"/>
        <v>9.6264514240891454</v>
      </c>
      <c r="LN49" s="334">
        <f t="shared" si="72"/>
        <v>9.0618951257150364</v>
      </c>
      <c r="LO49" s="334">
        <f t="shared" si="72"/>
        <v>9.4101910324176341</v>
      </c>
      <c r="LP49" s="334">
        <f t="shared" si="72"/>
        <v>10.752212373389867</v>
      </c>
      <c r="LQ49" s="334">
        <f t="shared" si="72"/>
        <v>9.602361395947959</v>
      </c>
      <c r="LR49" s="334">
        <f t="shared" si="72"/>
        <v>14.597322012150828</v>
      </c>
      <c r="LS49" s="334">
        <f t="shared" ref="LS49:NJ49" si="73">SUM(LS4:LS27)-LS48-LS50</f>
        <v>15.431217944381446</v>
      </c>
      <c r="LT49" s="334">
        <f t="shared" si="73"/>
        <v>8.8048059136561605</v>
      </c>
      <c r="LU49" s="334">
        <f t="shared" si="73"/>
        <v>9.1526822201515756</v>
      </c>
      <c r="LV49" s="334">
        <f t="shared" si="73"/>
        <v>10.254110120828127</v>
      </c>
      <c r="LW49" s="334">
        <f t="shared" si="73"/>
        <v>13.234425719820273</v>
      </c>
      <c r="LX49" s="334">
        <f t="shared" si="73"/>
        <v>11.857979898692903</v>
      </c>
      <c r="LY49" s="334">
        <f t="shared" si="73"/>
        <v>15.324366630047916</v>
      </c>
      <c r="LZ49" s="334">
        <f t="shared" si="73"/>
        <v>14.927508898916301</v>
      </c>
      <c r="MA49" s="334">
        <f t="shared" si="73"/>
        <v>9.6517616809077929</v>
      </c>
      <c r="MB49" s="334">
        <f t="shared" si="73"/>
        <v>9.5889195912765963</v>
      </c>
      <c r="MC49" s="334">
        <f t="shared" si="73"/>
        <v>9.6844116032717871</v>
      </c>
      <c r="MD49" s="334">
        <f t="shared" si="73"/>
        <v>9.3741464223163895</v>
      </c>
      <c r="ME49" s="334">
        <f t="shared" si="73"/>
        <v>9.6913990873406597</v>
      </c>
      <c r="MF49" s="334">
        <f t="shared" si="73"/>
        <v>13.740067315043191</v>
      </c>
      <c r="MG49" s="334">
        <f t="shared" si="73"/>
        <v>14.412687696878393</v>
      </c>
      <c r="MH49" s="334">
        <f t="shared" si="73"/>
        <v>8.1614234929056835</v>
      </c>
      <c r="MI49" s="334">
        <f t="shared" si="73"/>
        <v>8.855340168848798</v>
      </c>
      <c r="MJ49" s="334">
        <f t="shared" si="73"/>
        <v>9.5808383845216341</v>
      </c>
      <c r="MK49" s="334">
        <f t="shared" si="73"/>
        <v>9.6101523837575762</v>
      </c>
      <c r="ML49" s="334">
        <f t="shared" si="73"/>
        <v>9.2593954524888389</v>
      </c>
      <c r="MM49" s="334">
        <f t="shared" si="73"/>
        <v>15.596375062311322</v>
      </c>
      <c r="MN49" s="334">
        <f t="shared" si="73"/>
        <v>16.500952949863311</v>
      </c>
      <c r="MO49" s="334">
        <f t="shared" si="73"/>
        <v>9.7326959720263169</v>
      </c>
      <c r="MP49" s="334">
        <f t="shared" si="73"/>
        <v>9.8086855268344753</v>
      </c>
      <c r="MQ49" s="334">
        <f t="shared" si="73"/>
        <v>9.699424665884921</v>
      </c>
      <c r="MR49" s="334">
        <f t="shared" si="73"/>
        <v>10.023097715647818</v>
      </c>
      <c r="MS49" s="334">
        <f t="shared" si="73"/>
        <v>9.2327843708821113</v>
      </c>
      <c r="MT49" s="334">
        <f t="shared" si="73"/>
        <v>15.199299179478405</v>
      </c>
      <c r="MU49" s="334">
        <f t="shared" si="73"/>
        <v>16.747988109440477</v>
      </c>
      <c r="MV49" s="334">
        <f t="shared" si="73"/>
        <v>9.3360127598774412</v>
      </c>
      <c r="MW49" s="334">
        <f t="shared" si="73"/>
        <v>9.9858714441765351</v>
      </c>
      <c r="MX49" s="334">
        <f t="shared" si="73"/>
        <v>10.048018586958452</v>
      </c>
      <c r="MY49" s="334">
        <f t="shared" si="73"/>
        <v>9.520466552868605</v>
      </c>
      <c r="MZ49" s="334">
        <f t="shared" si="73"/>
        <v>9.5931464703588176</v>
      </c>
      <c r="NA49" s="334">
        <f t="shared" si="73"/>
        <v>15.187974785898779</v>
      </c>
      <c r="NB49" s="334">
        <f t="shared" si="73"/>
        <v>15.511841827125792</v>
      </c>
      <c r="NC49" s="334">
        <f t="shared" si="73"/>
        <v>11.27530573021328</v>
      </c>
      <c r="ND49" s="334">
        <f t="shared" si="73"/>
        <v>11.522358327550366</v>
      </c>
      <c r="NE49" s="334">
        <f t="shared" si="73"/>
        <v>10.657310432535429</v>
      </c>
      <c r="NF49" s="334">
        <f t="shared" si="73"/>
        <v>9.9084354210975896</v>
      </c>
      <c r="NG49" s="334">
        <f t="shared" si="73"/>
        <v>9.9566311354441552</v>
      </c>
      <c r="NH49" s="334">
        <f t="shared" si="73"/>
        <v>13.640588186336016</v>
      </c>
      <c r="NI49" s="334">
        <f t="shared" si="73"/>
        <v>15.979035777855154</v>
      </c>
      <c r="NJ49" s="334">
        <f t="shared" si="73"/>
        <v>10.498224444034733</v>
      </c>
    </row>
    <row r="50" spans="8:374" ht="15.75" hidden="1" thickBot="1" x14ac:dyDescent="0.3">
      <c r="H50" s="34" t="s">
        <v>255</v>
      </c>
      <c r="I50" s="200" t="s">
        <v>39</v>
      </c>
      <c r="J50" s="334">
        <f>IF(J1=1,SUMIFS(J$4:J$27,$I$4:$I$27,"&gt;="&amp;$I$19,$I$4:$I$27,"&lt;="&amp;$I$22),IF(J1=2,SUMIFS(J$4:J$27,$I$4:$I$27,"&gt;="&amp;$I$19,$I$4:$I$27,"&lt;="&amp;$I$22),IF(J1=3,SUMIFS(J$4:J$27,$I$4:$I$27,"&gt;="&amp;$I$19,$I$4:$I$27,"&lt;="&amp;$I$22),IF(J1=4,SUMIFS(J$4:J$27,$I$4:$I$27,"&gt;="&amp;$I$19,$I$4:$I$27,"&lt;="&amp;$I$22),IF(J1=5,SUMIFS(J$4:J$27,$I$4:$I$27,"&gt;="&amp;$I$19,$I$4:$I$27,"&lt;="&amp;$I$22),0)))))</f>
        <v>5.9919532080484883</v>
      </c>
      <c r="K50" s="334">
        <f t="shared" ref="K50:BV50" si="74">IF(K1=1,SUMIFS(K$4:K$27,$I$4:$I$27,"&gt;="&amp;$I$19,$I$4:$I$27,"&lt;="&amp;$I$22),IF(K1=2,SUMIFS(K$4:K$27,$I$4:$I$27,"&gt;="&amp;$I$19,$I$4:$I$27,"&lt;="&amp;$I$22),IF(K1=3,SUMIFS(K$4:K$27,$I$4:$I$27,"&gt;="&amp;$I$19,$I$4:$I$27,"&lt;="&amp;$I$22),IF(K1=4,SUMIFS(K$4:K$27,$I$4:$I$27,"&gt;="&amp;$I$19,$I$4:$I$27,"&lt;="&amp;$I$22),IF(K1=5,SUMIFS(K$4:K$27,$I$4:$I$27,"&gt;="&amp;$I$19,$I$4:$I$27,"&lt;="&amp;$I$22),0)))))</f>
        <v>5.4543893604088733</v>
      </c>
      <c r="L50" s="334">
        <f t="shared" si="74"/>
        <v>4.8559613062268197</v>
      </c>
      <c r="M50" s="334">
        <f t="shared" si="74"/>
        <v>6.3407432249301952</v>
      </c>
      <c r="N50" s="334">
        <f t="shared" si="74"/>
        <v>5.6412856740347088</v>
      </c>
      <c r="O50" s="334">
        <f t="shared" si="74"/>
        <v>0</v>
      </c>
      <c r="P50" s="334">
        <f t="shared" si="74"/>
        <v>0</v>
      </c>
      <c r="Q50" s="334">
        <f t="shared" si="74"/>
        <v>4.84603509616122</v>
      </c>
      <c r="R50" s="334">
        <f t="shared" si="74"/>
        <v>4.1368549470577705</v>
      </c>
      <c r="S50" s="334">
        <f t="shared" si="74"/>
        <v>4.2324846687261415</v>
      </c>
      <c r="T50" s="334">
        <f t="shared" si="74"/>
        <v>3.8772256978844446</v>
      </c>
      <c r="U50" s="334">
        <f t="shared" si="74"/>
        <v>3.9996754356829509</v>
      </c>
      <c r="V50" s="334">
        <f t="shared" si="74"/>
        <v>0</v>
      </c>
      <c r="W50" s="334">
        <f t="shared" si="74"/>
        <v>0</v>
      </c>
      <c r="X50" s="334">
        <f t="shared" si="74"/>
        <v>4.9670608659375795</v>
      </c>
      <c r="Y50" s="334">
        <f t="shared" si="74"/>
        <v>4.0582929642292527</v>
      </c>
      <c r="Z50" s="334">
        <f t="shared" si="74"/>
        <v>4.237609136260561</v>
      </c>
      <c r="AA50" s="334">
        <f t="shared" si="74"/>
        <v>4.2320694765343694</v>
      </c>
      <c r="AB50" s="334">
        <f t="shared" si="74"/>
        <v>3.9409065719160381</v>
      </c>
      <c r="AC50" s="334">
        <f t="shared" si="74"/>
        <v>0</v>
      </c>
      <c r="AD50" s="334">
        <f t="shared" si="74"/>
        <v>0</v>
      </c>
      <c r="AE50" s="334">
        <f t="shared" si="74"/>
        <v>3.9826173218730383</v>
      </c>
      <c r="AF50" s="334">
        <f t="shared" si="74"/>
        <v>3.6684036555199633</v>
      </c>
      <c r="AG50" s="334">
        <f t="shared" si="74"/>
        <v>3.658319592743025</v>
      </c>
      <c r="AH50" s="334">
        <f t="shared" si="74"/>
        <v>4.158578241368005</v>
      </c>
      <c r="AI50" s="334">
        <f t="shared" si="74"/>
        <v>3.7053731780005892</v>
      </c>
      <c r="AJ50" s="334">
        <f t="shared" si="74"/>
        <v>0</v>
      </c>
      <c r="AK50" s="334">
        <f t="shared" si="74"/>
        <v>0</v>
      </c>
      <c r="AL50" s="334">
        <f t="shared" si="74"/>
        <v>3.949919435328245</v>
      </c>
      <c r="AM50" s="334">
        <f t="shared" si="74"/>
        <v>4.1074181132313008</v>
      </c>
      <c r="AN50" s="334">
        <f t="shared" si="74"/>
        <v>3.7368142287791359</v>
      </c>
      <c r="AO50" s="334">
        <f t="shared" si="74"/>
        <v>3.9242834040317032</v>
      </c>
      <c r="AP50" s="334">
        <f t="shared" si="74"/>
        <v>4.2342710162527659</v>
      </c>
      <c r="AQ50" s="334">
        <f t="shared" si="74"/>
        <v>0</v>
      </c>
      <c r="AR50" s="334">
        <f t="shared" si="74"/>
        <v>0</v>
      </c>
      <c r="AS50" s="334">
        <f t="shared" si="74"/>
        <v>4.0217188268030366</v>
      </c>
      <c r="AT50" s="334">
        <f t="shared" si="74"/>
        <v>3.8104396110301382</v>
      </c>
      <c r="AU50" s="334">
        <f t="shared" si="74"/>
        <v>4.1682867229759459</v>
      </c>
      <c r="AV50" s="334">
        <f t="shared" si="74"/>
        <v>3.8454757179792307</v>
      </c>
      <c r="AW50" s="334">
        <f t="shared" si="74"/>
        <v>3.8619524280647783</v>
      </c>
      <c r="AX50" s="334">
        <f t="shared" si="74"/>
        <v>0</v>
      </c>
      <c r="AY50" s="334">
        <f t="shared" si="74"/>
        <v>0</v>
      </c>
      <c r="AZ50" s="334">
        <f t="shared" si="74"/>
        <v>3.7000618365420284</v>
      </c>
      <c r="BA50" s="334">
        <f t="shared" si="74"/>
        <v>3.7187614039127928</v>
      </c>
      <c r="BB50" s="334">
        <f t="shared" si="74"/>
        <v>3.49415006615971</v>
      </c>
      <c r="BC50" s="334">
        <f t="shared" si="74"/>
        <v>3.5579920241786591</v>
      </c>
      <c r="BD50" s="334">
        <f t="shared" si="74"/>
        <v>3.4847521144098144</v>
      </c>
      <c r="BE50" s="334">
        <f t="shared" si="74"/>
        <v>0</v>
      </c>
      <c r="BF50" s="334">
        <f t="shared" si="74"/>
        <v>0</v>
      </c>
      <c r="BG50" s="334">
        <f t="shared" si="74"/>
        <v>3.8651555040478147</v>
      </c>
      <c r="BH50" s="334">
        <f t="shared" si="74"/>
        <v>3.2714479991246828</v>
      </c>
      <c r="BI50" s="334">
        <f t="shared" si="74"/>
        <v>2.96372946924033</v>
      </c>
      <c r="BJ50" s="334">
        <f t="shared" si="74"/>
        <v>3.7722740224858393</v>
      </c>
      <c r="BK50" s="334">
        <f t="shared" si="74"/>
        <v>3.8222572594661628</v>
      </c>
      <c r="BL50" s="334">
        <f t="shared" si="74"/>
        <v>0</v>
      </c>
      <c r="BM50" s="334">
        <f t="shared" si="74"/>
        <v>0</v>
      </c>
      <c r="BN50" s="334">
        <f t="shared" si="74"/>
        <v>3.3336158146281432</v>
      </c>
      <c r="BO50" s="334">
        <f t="shared" si="74"/>
        <v>3.1805103103141992</v>
      </c>
      <c r="BP50" s="334">
        <f t="shared" si="74"/>
        <v>3.030100780936245</v>
      </c>
      <c r="BQ50" s="334">
        <f t="shared" si="74"/>
        <v>3.0536284845517794</v>
      </c>
      <c r="BR50" s="334">
        <f t="shared" si="74"/>
        <v>3.9117184566581811</v>
      </c>
      <c r="BS50" s="334">
        <f t="shared" si="74"/>
        <v>0</v>
      </c>
      <c r="BT50" s="334">
        <f t="shared" si="74"/>
        <v>0</v>
      </c>
      <c r="BU50" s="334">
        <f t="shared" si="74"/>
        <v>3.7866532007900577</v>
      </c>
      <c r="BV50" s="334">
        <f t="shared" si="74"/>
        <v>3.2623777249931489</v>
      </c>
      <c r="BW50" s="334">
        <f t="shared" ref="BW50:EH50" si="75">IF(BW1=1,SUMIFS(BW$4:BW$27,$I$4:$I$27,"&gt;="&amp;$I$19,$I$4:$I$27,"&lt;="&amp;$I$22),IF(BW1=2,SUMIFS(BW$4:BW$27,$I$4:$I$27,"&gt;="&amp;$I$19,$I$4:$I$27,"&lt;="&amp;$I$22),IF(BW1=3,SUMIFS(BW$4:BW$27,$I$4:$I$27,"&gt;="&amp;$I$19,$I$4:$I$27,"&lt;="&amp;$I$22),IF(BW1=4,SUMIFS(BW$4:BW$27,$I$4:$I$27,"&gt;="&amp;$I$19,$I$4:$I$27,"&lt;="&amp;$I$22),IF(BW1=5,SUMIFS(BW$4:BW$27,$I$4:$I$27,"&gt;="&amp;$I$19,$I$4:$I$27,"&lt;="&amp;$I$22),0)))))</f>
        <v>4.6937730435939997</v>
      </c>
      <c r="BX50" s="334">
        <f t="shared" si="75"/>
        <v>3.7815627933536016</v>
      </c>
      <c r="BY50" s="334">
        <f t="shared" si="75"/>
        <v>3.5023079998916984</v>
      </c>
      <c r="BZ50" s="334">
        <f t="shared" si="75"/>
        <v>0</v>
      </c>
      <c r="CA50" s="334">
        <f t="shared" si="75"/>
        <v>0</v>
      </c>
      <c r="CB50" s="334">
        <f t="shared" si="75"/>
        <v>3.349780056287623</v>
      </c>
      <c r="CC50" s="334">
        <f t="shared" si="75"/>
        <v>3.9847079616307046</v>
      </c>
      <c r="CD50" s="334">
        <f t="shared" si="75"/>
        <v>3.6204737959892674</v>
      </c>
      <c r="CE50" s="334">
        <f t="shared" si="75"/>
        <v>3.0852698097471007</v>
      </c>
      <c r="CF50" s="334">
        <f t="shared" si="75"/>
        <v>3.3358791359088307</v>
      </c>
      <c r="CG50" s="334">
        <f t="shared" si="75"/>
        <v>0</v>
      </c>
      <c r="CH50" s="334">
        <f t="shared" si="75"/>
        <v>0</v>
      </c>
      <c r="CI50" s="334">
        <f t="shared" si="75"/>
        <v>3.248178510368767</v>
      </c>
      <c r="CJ50" s="334">
        <f t="shared" si="75"/>
        <v>3.6059190394965479</v>
      </c>
      <c r="CK50" s="334">
        <f t="shared" si="75"/>
        <v>4.5566150503485847</v>
      </c>
      <c r="CL50" s="334">
        <f t="shared" si="75"/>
        <v>3.3944968699196085</v>
      </c>
      <c r="CM50" s="334">
        <f t="shared" si="75"/>
        <v>3.1239520568616426</v>
      </c>
      <c r="CN50" s="334">
        <f t="shared" si="75"/>
        <v>0</v>
      </c>
      <c r="CO50" s="334">
        <f t="shared" si="75"/>
        <v>0</v>
      </c>
      <c r="CP50" s="334">
        <f t="shared" si="75"/>
        <v>3.0372301832534561</v>
      </c>
      <c r="CQ50" s="334">
        <f t="shared" si="75"/>
        <v>3.2830998202055555</v>
      </c>
      <c r="CR50" s="334">
        <f t="shared" si="75"/>
        <v>3.0701335179864992</v>
      </c>
      <c r="CS50" s="334">
        <f t="shared" si="75"/>
        <v>3.2308282440479927</v>
      </c>
      <c r="CT50" s="334">
        <f t="shared" si="75"/>
        <v>3.2032907136198485</v>
      </c>
      <c r="CU50" s="334">
        <f t="shared" si="75"/>
        <v>0</v>
      </c>
      <c r="CV50" s="334">
        <f t="shared" si="75"/>
        <v>0</v>
      </c>
      <c r="CW50" s="334">
        <f t="shared" si="75"/>
        <v>3.2970334694871588</v>
      </c>
      <c r="CX50" s="334">
        <f t="shared" si="75"/>
        <v>3.5949315131691062</v>
      </c>
      <c r="CY50" s="334">
        <f t="shared" si="75"/>
        <v>3.1865269672450798</v>
      </c>
      <c r="CZ50" s="334">
        <f t="shared" si="75"/>
        <v>3.1260531831994145</v>
      </c>
      <c r="DA50" s="334">
        <f t="shared" si="75"/>
        <v>3.0823050796384814</v>
      </c>
      <c r="DB50" s="334">
        <f t="shared" si="75"/>
        <v>0</v>
      </c>
      <c r="DC50" s="334">
        <f t="shared" si="75"/>
        <v>0</v>
      </c>
      <c r="DD50" s="334">
        <f t="shared" si="75"/>
        <v>3.2337220111935667</v>
      </c>
      <c r="DE50" s="334">
        <f t="shared" si="75"/>
        <v>3.0408788127864583</v>
      </c>
      <c r="DF50" s="334">
        <f t="shared" si="75"/>
        <v>3.0889101911987518</v>
      </c>
      <c r="DG50" s="334">
        <f t="shared" si="75"/>
        <v>3.0849010158906749</v>
      </c>
      <c r="DH50" s="334">
        <f t="shared" si="75"/>
        <v>2.7964209107502649</v>
      </c>
      <c r="DI50" s="334">
        <f t="shared" si="75"/>
        <v>0</v>
      </c>
      <c r="DJ50" s="334">
        <f t="shared" si="75"/>
        <v>0</v>
      </c>
      <c r="DK50" s="334">
        <f t="shared" si="75"/>
        <v>3.0454017354833711</v>
      </c>
      <c r="DL50" s="334">
        <f t="shared" si="75"/>
        <v>3.2908629244287937</v>
      </c>
      <c r="DM50" s="334">
        <f t="shared" si="75"/>
        <v>2.9282926281760702</v>
      </c>
      <c r="DN50" s="334">
        <f t="shared" si="75"/>
        <v>3.5162161821345186</v>
      </c>
      <c r="DO50" s="334">
        <f t="shared" si="75"/>
        <v>2.7671976004097503</v>
      </c>
      <c r="DP50" s="334">
        <f t="shared" si="75"/>
        <v>0</v>
      </c>
      <c r="DQ50" s="334">
        <f t="shared" si="75"/>
        <v>0</v>
      </c>
      <c r="DR50" s="334">
        <f t="shared" si="75"/>
        <v>3.0243541350836871</v>
      </c>
      <c r="DS50" s="334">
        <f t="shared" si="75"/>
        <v>2.8497538476768458</v>
      </c>
      <c r="DT50" s="334">
        <f t="shared" si="75"/>
        <v>3.3844246204077448</v>
      </c>
      <c r="DU50" s="334">
        <f t="shared" si="75"/>
        <v>2.8138498956323921</v>
      </c>
      <c r="DV50" s="334">
        <f t="shared" si="75"/>
        <v>3.0791556229896639</v>
      </c>
      <c r="DW50" s="334">
        <f t="shared" si="75"/>
        <v>0</v>
      </c>
      <c r="DX50" s="334">
        <f t="shared" si="75"/>
        <v>0</v>
      </c>
      <c r="DY50" s="334">
        <f t="shared" si="75"/>
        <v>3.2156321891737707</v>
      </c>
      <c r="DZ50" s="334">
        <f t="shared" si="75"/>
        <v>2.9947512693418012</v>
      </c>
      <c r="EA50" s="334">
        <f t="shared" si="75"/>
        <v>3.8029071680488262</v>
      </c>
      <c r="EB50" s="334">
        <f t="shared" si="75"/>
        <v>4.5477384255556306</v>
      </c>
      <c r="EC50" s="334">
        <f t="shared" si="75"/>
        <v>4.0521760526389272</v>
      </c>
      <c r="ED50" s="334">
        <f t="shared" si="75"/>
        <v>0</v>
      </c>
      <c r="EE50" s="334">
        <f t="shared" si="75"/>
        <v>0</v>
      </c>
      <c r="EF50" s="334">
        <f t="shared" si="75"/>
        <v>3.4331611340142385</v>
      </c>
      <c r="EG50" s="334">
        <f t="shared" si="75"/>
        <v>3.2821994674257189</v>
      </c>
      <c r="EH50" s="334">
        <f t="shared" si="75"/>
        <v>3.4617082613464869</v>
      </c>
      <c r="EI50" s="334">
        <f t="shared" ref="EI50:GT50" si="76">IF(EI1=1,SUMIFS(EI$4:EI$27,$I$4:$I$27,"&gt;="&amp;$I$19,$I$4:$I$27,"&lt;="&amp;$I$22),IF(EI1=2,SUMIFS(EI$4:EI$27,$I$4:$I$27,"&gt;="&amp;$I$19,$I$4:$I$27,"&lt;="&amp;$I$22),IF(EI1=3,SUMIFS(EI$4:EI$27,$I$4:$I$27,"&gt;="&amp;$I$19,$I$4:$I$27,"&lt;="&amp;$I$22),IF(EI1=4,SUMIFS(EI$4:EI$27,$I$4:$I$27,"&gt;="&amp;$I$19,$I$4:$I$27,"&lt;="&amp;$I$22),IF(EI1=5,SUMIFS(EI$4:EI$27,$I$4:$I$27,"&gt;="&amp;$I$19,$I$4:$I$27,"&lt;="&amp;$I$22),0)))))</f>
        <v>3.1774367841621021</v>
      </c>
      <c r="EJ50" s="334">
        <f t="shared" si="76"/>
        <v>3.4469850850886168</v>
      </c>
      <c r="EK50" s="334">
        <f t="shared" si="76"/>
        <v>0</v>
      </c>
      <c r="EL50" s="334">
        <f t="shared" si="76"/>
        <v>0</v>
      </c>
      <c r="EM50" s="334">
        <f t="shared" si="76"/>
        <v>3.4500259657620349</v>
      </c>
      <c r="EN50" s="334">
        <f t="shared" si="76"/>
        <v>4.3291684667756085</v>
      </c>
      <c r="EO50" s="334">
        <f t="shared" si="76"/>
        <v>3.6196498385243325</v>
      </c>
      <c r="EP50" s="334">
        <f t="shared" si="76"/>
        <v>3.2523789077905847</v>
      </c>
      <c r="EQ50" s="334">
        <f t="shared" si="76"/>
        <v>3.4009394647785927</v>
      </c>
      <c r="ER50" s="334">
        <f t="shared" si="76"/>
        <v>0</v>
      </c>
      <c r="ES50" s="334">
        <f t="shared" si="76"/>
        <v>0</v>
      </c>
      <c r="ET50" s="334">
        <f t="shared" si="76"/>
        <v>4.4382057755401672</v>
      </c>
      <c r="EU50" s="334">
        <f t="shared" si="76"/>
        <v>3.5442331918282761</v>
      </c>
      <c r="EV50" s="334">
        <f t="shared" si="76"/>
        <v>4.6521067474607127</v>
      </c>
      <c r="EW50" s="334">
        <f t="shared" si="76"/>
        <v>5.297017796056763</v>
      </c>
      <c r="EX50" s="334">
        <f t="shared" si="76"/>
        <v>5.7678656665950445</v>
      </c>
      <c r="EY50" s="334">
        <f t="shared" si="76"/>
        <v>0</v>
      </c>
      <c r="EZ50" s="334">
        <f t="shared" si="76"/>
        <v>0</v>
      </c>
      <c r="FA50" s="334">
        <f t="shared" si="76"/>
        <v>4.0834990039764598</v>
      </c>
      <c r="FB50" s="334">
        <f t="shared" si="76"/>
        <v>6.2503038423986084</v>
      </c>
      <c r="FC50" s="334">
        <f t="shared" si="76"/>
        <v>5.3143795331587684</v>
      </c>
      <c r="FD50" s="334">
        <f t="shared" si="76"/>
        <v>4.3880339981595267</v>
      </c>
      <c r="FE50" s="334">
        <f t="shared" si="76"/>
        <v>5.2856439400154223</v>
      </c>
      <c r="FF50" s="334">
        <f t="shared" si="76"/>
        <v>0</v>
      </c>
      <c r="FG50" s="334">
        <f t="shared" si="76"/>
        <v>0</v>
      </c>
      <c r="FH50" s="334">
        <f t="shared" si="76"/>
        <v>3.8646444716290613</v>
      </c>
      <c r="FI50" s="334">
        <f t="shared" si="76"/>
        <v>3.9684247837763857</v>
      </c>
      <c r="FJ50" s="334">
        <f t="shared" si="76"/>
        <v>3.8869386061068072</v>
      </c>
      <c r="FK50" s="334">
        <f t="shared" si="76"/>
        <v>4.2182476396491086</v>
      </c>
      <c r="FL50" s="334">
        <f t="shared" si="76"/>
        <v>5.286921979654533</v>
      </c>
      <c r="FM50" s="334">
        <f t="shared" si="76"/>
        <v>0</v>
      </c>
      <c r="FN50" s="334">
        <f t="shared" si="76"/>
        <v>0</v>
      </c>
      <c r="FO50" s="334">
        <f t="shared" si="76"/>
        <v>4.5876560691044546</v>
      </c>
      <c r="FP50" s="334">
        <f t="shared" si="76"/>
        <v>4.5768161855147813</v>
      </c>
      <c r="FQ50" s="334">
        <f t="shared" si="76"/>
        <v>4.5938194932666994</v>
      </c>
      <c r="FR50" s="334">
        <f t="shared" si="76"/>
        <v>6.6959339356741756</v>
      </c>
      <c r="FS50" s="334">
        <f t="shared" si="76"/>
        <v>5.0131228352739372</v>
      </c>
      <c r="FT50" s="334">
        <f t="shared" si="76"/>
        <v>0</v>
      </c>
      <c r="FU50" s="334">
        <f t="shared" si="76"/>
        <v>0</v>
      </c>
      <c r="FV50" s="334">
        <f t="shared" si="76"/>
        <v>8.4505779843936857</v>
      </c>
      <c r="FW50" s="334">
        <f t="shared" si="76"/>
        <v>8.8600082448432751</v>
      </c>
      <c r="FX50" s="334">
        <f t="shared" si="76"/>
        <v>7.4073427030639269</v>
      </c>
      <c r="FY50" s="334">
        <f t="shared" si="76"/>
        <v>8.0098221106462422</v>
      </c>
      <c r="FZ50" s="334">
        <f t="shared" si="76"/>
        <v>5.5645981867168892</v>
      </c>
      <c r="GA50" s="334">
        <f t="shared" si="76"/>
        <v>0</v>
      </c>
      <c r="GB50" s="334">
        <f t="shared" si="76"/>
        <v>0</v>
      </c>
      <c r="GC50" s="334">
        <f t="shared" si="76"/>
        <v>6.9325922782579426</v>
      </c>
      <c r="GD50" s="334">
        <f t="shared" si="76"/>
        <v>6.3141684109795255</v>
      </c>
      <c r="GE50" s="334">
        <f t="shared" si="76"/>
        <v>5.1936741379084275</v>
      </c>
      <c r="GF50" s="334">
        <f t="shared" si="76"/>
        <v>7.1597863709213518</v>
      </c>
      <c r="GG50" s="334">
        <f t="shared" si="76"/>
        <v>10.007063795491153</v>
      </c>
      <c r="GH50" s="334">
        <f t="shared" si="76"/>
        <v>0</v>
      </c>
      <c r="GI50" s="334">
        <f t="shared" si="76"/>
        <v>0</v>
      </c>
      <c r="GJ50" s="334">
        <f t="shared" si="76"/>
        <v>11.717521648117636</v>
      </c>
      <c r="GK50" s="334">
        <f t="shared" si="76"/>
        <v>10.596350741092403</v>
      </c>
      <c r="GL50" s="334">
        <f t="shared" si="76"/>
        <v>10.160105798008134</v>
      </c>
      <c r="GM50" s="334">
        <f t="shared" si="76"/>
        <v>11.338037580300165</v>
      </c>
      <c r="GN50" s="334">
        <f t="shared" si="76"/>
        <v>7.6011310013887314</v>
      </c>
      <c r="GO50" s="334">
        <f t="shared" si="76"/>
        <v>0</v>
      </c>
      <c r="GP50" s="334">
        <f t="shared" si="76"/>
        <v>0</v>
      </c>
      <c r="GQ50" s="334">
        <f t="shared" si="76"/>
        <v>8.3489169210869694</v>
      </c>
      <c r="GR50" s="334">
        <f t="shared" si="76"/>
        <v>9.996694847437789</v>
      </c>
      <c r="GS50" s="334">
        <f t="shared" si="76"/>
        <v>8.8391728152017723</v>
      </c>
      <c r="GT50" s="334">
        <f t="shared" si="76"/>
        <v>8.5273343687202008</v>
      </c>
      <c r="GU50" s="334">
        <f t="shared" ref="GU50:JF50" si="77">IF(GU1=1,SUMIFS(GU$4:GU$27,$I$4:$I$27,"&gt;="&amp;$I$19,$I$4:$I$27,"&lt;="&amp;$I$22),IF(GU1=2,SUMIFS(GU$4:GU$27,$I$4:$I$27,"&gt;="&amp;$I$19,$I$4:$I$27,"&lt;="&amp;$I$22),IF(GU1=3,SUMIFS(GU$4:GU$27,$I$4:$I$27,"&gt;="&amp;$I$19,$I$4:$I$27,"&lt;="&amp;$I$22),IF(GU1=4,SUMIFS(GU$4:GU$27,$I$4:$I$27,"&gt;="&amp;$I$19,$I$4:$I$27,"&lt;="&amp;$I$22),IF(GU1=5,SUMIFS(GU$4:GU$27,$I$4:$I$27,"&gt;="&amp;$I$19,$I$4:$I$27,"&lt;="&amp;$I$22),0)))))</f>
        <v>8.3098879524085945</v>
      </c>
      <c r="GV50" s="334">
        <f t="shared" si="77"/>
        <v>0</v>
      </c>
      <c r="GW50" s="334">
        <f t="shared" si="77"/>
        <v>0</v>
      </c>
      <c r="GX50" s="334">
        <f t="shared" si="77"/>
        <v>11.204402849772485</v>
      </c>
      <c r="GY50" s="334">
        <f t="shared" si="77"/>
        <v>8.7504639468617178</v>
      </c>
      <c r="GZ50" s="334">
        <f t="shared" si="77"/>
        <v>8.8036698795042163</v>
      </c>
      <c r="HA50" s="334">
        <f t="shared" si="77"/>
        <v>7.9412692041586848</v>
      </c>
      <c r="HB50" s="334">
        <f t="shared" si="77"/>
        <v>8.5977454928628738</v>
      </c>
      <c r="HC50" s="334">
        <f t="shared" si="77"/>
        <v>0</v>
      </c>
      <c r="HD50" s="334">
        <f t="shared" si="77"/>
        <v>0</v>
      </c>
      <c r="HE50" s="334">
        <f t="shared" si="77"/>
        <v>9.4466018783846852</v>
      </c>
      <c r="HF50" s="334">
        <f t="shared" si="77"/>
        <v>9.6712379424383492</v>
      </c>
      <c r="HG50" s="334">
        <f t="shared" si="77"/>
        <v>7.5896965358930997</v>
      </c>
      <c r="HH50" s="334">
        <f t="shared" si="77"/>
        <v>9.4805450551569823</v>
      </c>
      <c r="HI50" s="334">
        <f t="shared" si="77"/>
        <v>9.8623056892010741</v>
      </c>
      <c r="HJ50" s="334">
        <f t="shared" si="77"/>
        <v>0</v>
      </c>
      <c r="HK50" s="334">
        <f t="shared" si="77"/>
        <v>0</v>
      </c>
      <c r="HL50" s="334">
        <f t="shared" si="77"/>
        <v>6.8315807790016816</v>
      </c>
      <c r="HM50" s="334">
        <f t="shared" si="77"/>
        <v>8.6365799338908538</v>
      </c>
      <c r="HN50" s="334">
        <f t="shared" si="77"/>
        <v>9.9884306728342462</v>
      </c>
      <c r="HO50" s="334">
        <f t="shared" si="77"/>
        <v>10.914073178921246</v>
      </c>
      <c r="HP50" s="334">
        <f t="shared" si="77"/>
        <v>9.4756453696298646</v>
      </c>
      <c r="HQ50" s="334">
        <f t="shared" si="77"/>
        <v>0</v>
      </c>
      <c r="HR50" s="334">
        <f t="shared" si="77"/>
        <v>0</v>
      </c>
      <c r="HS50" s="334">
        <f t="shared" si="77"/>
        <v>11.658806477254741</v>
      </c>
      <c r="HT50" s="334">
        <f t="shared" si="77"/>
        <v>10.87123433110107</v>
      </c>
      <c r="HU50" s="334">
        <f t="shared" si="77"/>
        <v>10.965997236094342</v>
      </c>
      <c r="HV50" s="334">
        <f t="shared" si="77"/>
        <v>11.158387359137192</v>
      </c>
      <c r="HW50" s="334">
        <f t="shared" si="77"/>
        <v>10.245815536198084</v>
      </c>
      <c r="HX50" s="334">
        <f t="shared" si="77"/>
        <v>0</v>
      </c>
      <c r="HY50" s="334">
        <f t="shared" si="77"/>
        <v>0</v>
      </c>
      <c r="HZ50" s="334">
        <f t="shared" si="77"/>
        <v>6.7350628557847534</v>
      </c>
      <c r="IA50" s="334">
        <f t="shared" si="77"/>
        <v>8.6378537879190116</v>
      </c>
      <c r="IB50" s="334">
        <f t="shared" si="77"/>
        <v>10.320248626447228</v>
      </c>
      <c r="IC50" s="334">
        <f t="shared" si="77"/>
        <v>10.784631594753122</v>
      </c>
      <c r="ID50" s="334">
        <f t="shared" si="77"/>
        <v>10.400643818755523</v>
      </c>
      <c r="IE50" s="334">
        <f t="shared" si="77"/>
        <v>0</v>
      </c>
      <c r="IF50" s="334">
        <f t="shared" si="77"/>
        <v>0</v>
      </c>
      <c r="IG50" s="334">
        <f t="shared" si="77"/>
        <v>5.8205025565368951</v>
      </c>
      <c r="IH50" s="334">
        <f t="shared" si="77"/>
        <v>6.9183105858476548</v>
      </c>
      <c r="II50" s="334">
        <f t="shared" si="77"/>
        <v>8.5254998441927494</v>
      </c>
      <c r="IJ50" s="334">
        <f t="shared" si="77"/>
        <v>6.9963053249365359</v>
      </c>
      <c r="IK50" s="334">
        <f t="shared" si="77"/>
        <v>7.5620666383847981</v>
      </c>
      <c r="IL50" s="334">
        <f t="shared" si="77"/>
        <v>0</v>
      </c>
      <c r="IM50" s="334">
        <f t="shared" si="77"/>
        <v>0</v>
      </c>
      <c r="IN50" s="334">
        <f t="shared" si="77"/>
        <v>10.146529771338543</v>
      </c>
      <c r="IO50" s="334">
        <f t="shared" si="77"/>
        <v>11.729906379649478</v>
      </c>
      <c r="IP50" s="334">
        <f t="shared" si="77"/>
        <v>12.253851943319813</v>
      </c>
      <c r="IQ50" s="334">
        <f t="shared" si="77"/>
        <v>10.849811417182966</v>
      </c>
      <c r="IR50" s="334">
        <f t="shared" si="77"/>
        <v>6.5819870828408202</v>
      </c>
      <c r="IS50" s="334">
        <f t="shared" si="77"/>
        <v>0</v>
      </c>
      <c r="IT50" s="334">
        <f t="shared" si="77"/>
        <v>0</v>
      </c>
      <c r="IU50" s="334">
        <f t="shared" si="77"/>
        <v>11.343435028148678</v>
      </c>
      <c r="IV50" s="334">
        <f t="shared" si="77"/>
        <v>11.37414092634595</v>
      </c>
      <c r="IW50" s="334">
        <f t="shared" si="77"/>
        <v>10.196000425643795</v>
      </c>
      <c r="IX50" s="334">
        <f t="shared" si="77"/>
        <v>11.29224579276487</v>
      </c>
      <c r="IY50" s="334">
        <f t="shared" si="77"/>
        <v>5.9025824913490279</v>
      </c>
      <c r="IZ50" s="334">
        <f t="shared" si="77"/>
        <v>0</v>
      </c>
      <c r="JA50" s="334">
        <f t="shared" si="77"/>
        <v>0</v>
      </c>
      <c r="JB50" s="334">
        <f t="shared" si="77"/>
        <v>4.5797417294133167</v>
      </c>
      <c r="JC50" s="334">
        <f t="shared" si="77"/>
        <v>5.8467714733281824</v>
      </c>
      <c r="JD50" s="334">
        <f t="shared" si="77"/>
        <v>6.1632562887592819</v>
      </c>
      <c r="JE50" s="334">
        <f t="shared" si="77"/>
        <v>5.7602390702350208</v>
      </c>
      <c r="JF50" s="334">
        <f t="shared" si="77"/>
        <v>6.1146637867332618</v>
      </c>
      <c r="JG50" s="334">
        <f t="shared" ref="JG50:LR50" si="78">IF(JG1=1,SUMIFS(JG$4:JG$27,$I$4:$I$27,"&gt;="&amp;$I$19,$I$4:$I$27,"&lt;="&amp;$I$22),IF(JG1=2,SUMIFS(JG$4:JG$27,$I$4:$I$27,"&gt;="&amp;$I$19,$I$4:$I$27,"&lt;="&amp;$I$22),IF(JG1=3,SUMIFS(JG$4:JG$27,$I$4:$I$27,"&gt;="&amp;$I$19,$I$4:$I$27,"&lt;="&amp;$I$22),IF(JG1=4,SUMIFS(JG$4:JG$27,$I$4:$I$27,"&gt;="&amp;$I$19,$I$4:$I$27,"&lt;="&amp;$I$22),IF(JG1=5,SUMIFS(JG$4:JG$27,$I$4:$I$27,"&gt;="&amp;$I$19,$I$4:$I$27,"&lt;="&amp;$I$22),0)))))</f>
        <v>0</v>
      </c>
      <c r="JH50" s="334">
        <f t="shared" si="78"/>
        <v>0</v>
      </c>
      <c r="JI50" s="334">
        <f t="shared" si="78"/>
        <v>6.2232722309813804</v>
      </c>
      <c r="JJ50" s="334">
        <f t="shared" si="78"/>
        <v>6.2045659888663875</v>
      </c>
      <c r="JK50" s="334">
        <f t="shared" si="78"/>
        <v>6.73365962452222</v>
      </c>
      <c r="JL50" s="334">
        <f t="shared" si="78"/>
        <v>5.1348433577820494</v>
      </c>
      <c r="JM50" s="334">
        <f t="shared" si="78"/>
        <v>4.4736636175459186</v>
      </c>
      <c r="JN50" s="334">
        <f t="shared" si="78"/>
        <v>0</v>
      </c>
      <c r="JO50" s="334">
        <f t="shared" si="78"/>
        <v>0</v>
      </c>
      <c r="JP50" s="334">
        <f t="shared" si="78"/>
        <v>3.9540909066937142</v>
      </c>
      <c r="JQ50" s="334">
        <f t="shared" si="78"/>
        <v>4.4646157431940452</v>
      </c>
      <c r="JR50" s="334">
        <f t="shared" si="78"/>
        <v>6.4415191969923473</v>
      </c>
      <c r="JS50" s="334">
        <f t="shared" si="78"/>
        <v>5.0349310196055495</v>
      </c>
      <c r="JT50" s="334">
        <f t="shared" si="78"/>
        <v>3.8017876468284451</v>
      </c>
      <c r="JU50" s="334">
        <f t="shared" si="78"/>
        <v>0</v>
      </c>
      <c r="JV50" s="334">
        <f t="shared" si="78"/>
        <v>0</v>
      </c>
      <c r="JW50" s="334">
        <f t="shared" si="78"/>
        <v>4.7348024004173359</v>
      </c>
      <c r="JX50" s="334">
        <f t="shared" si="78"/>
        <v>5.2810478966623187</v>
      </c>
      <c r="JY50" s="334">
        <f t="shared" si="78"/>
        <v>5.390883100293566</v>
      </c>
      <c r="JZ50" s="334">
        <f t="shared" si="78"/>
        <v>4.8559506440856302</v>
      </c>
      <c r="KA50" s="334">
        <f t="shared" si="78"/>
        <v>4.2008877739927781</v>
      </c>
      <c r="KB50" s="334">
        <f t="shared" si="78"/>
        <v>0</v>
      </c>
      <c r="KC50" s="334">
        <f t="shared" si="78"/>
        <v>0</v>
      </c>
      <c r="KD50" s="334">
        <f t="shared" si="78"/>
        <v>4.2949969192084039</v>
      </c>
      <c r="KE50" s="334">
        <f t="shared" si="78"/>
        <v>4.6141926128938842</v>
      </c>
      <c r="KF50" s="334">
        <f t="shared" si="78"/>
        <v>5.4563848562168191</v>
      </c>
      <c r="KG50" s="334">
        <f t="shared" si="78"/>
        <v>4.9396696983558179</v>
      </c>
      <c r="KH50" s="334">
        <f t="shared" si="78"/>
        <v>3.5350070567874323</v>
      </c>
      <c r="KI50" s="334">
        <f t="shared" si="78"/>
        <v>0</v>
      </c>
      <c r="KJ50" s="334">
        <f t="shared" si="78"/>
        <v>0</v>
      </c>
      <c r="KK50" s="334">
        <f t="shared" si="78"/>
        <v>3.7113459098344697</v>
      </c>
      <c r="KL50" s="334">
        <f t="shared" si="78"/>
        <v>3.3847181500793813</v>
      </c>
      <c r="KM50" s="334">
        <f t="shared" si="78"/>
        <v>3.3962995865136865</v>
      </c>
      <c r="KN50" s="334">
        <f t="shared" si="78"/>
        <v>3.5313797422835744</v>
      </c>
      <c r="KO50" s="334">
        <f t="shared" si="78"/>
        <v>3.2152511453665649</v>
      </c>
      <c r="KP50" s="334">
        <f t="shared" si="78"/>
        <v>0</v>
      </c>
      <c r="KQ50" s="334">
        <f t="shared" si="78"/>
        <v>0</v>
      </c>
      <c r="KR50" s="334">
        <f t="shared" si="78"/>
        <v>3.6310488362943967</v>
      </c>
      <c r="KS50" s="334">
        <f t="shared" si="78"/>
        <v>3.0661728487511701</v>
      </c>
      <c r="KT50" s="334">
        <f t="shared" si="78"/>
        <v>3.3116311515368828</v>
      </c>
      <c r="KU50" s="334">
        <f t="shared" si="78"/>
        <v>3.3015056301187693</v>
      </c>
      <c r="KV50" s="334">
        <f t="shared" si="78"/>
        <v>3.3971871226500152</v>
      </c>
      <c r="KW50" s="334">
        <f t="shared" si="78"/>
        <v>0</v>
      </c>
      <c r="KX50" s="334">
        <f t="shared" si="78"/>
        <v>0</v>
      </c>
      <c r="KY50" s="334">
        <f t="shared" si="78"/>
        <v>3.364115653450015</v>
      </c>
      <c r="KZ50" s="334">
        <f t="shared" si="78"/>
        <v>3.1776973423704833</v>
      </c>
      <c r="LA50" s="334">
        <f t="shared" si="78"/>
        <v>3.1553098380715001</v>
      </c>
      <c r="LB50" s="334">
        <f t="shared" si="78"/>
        <v>3.6186302781498112</v>
      </c>
      <c r="LC50" s="334">
        <f t="shared" si="78"/>
        <v>3.7130395395086992</v>
      </c>
      <c r="LD50" s="334">
        <f t="shared" si="78"/>
        <v>0</v>
      </c>
      <c r="LE50" s="334">
        <f t="shared" si="78"/>
        <v>0</v>
      </c>
      <c r="LF50" s="334">
        <f t="shared" si="78"/>
        <v>4.1512918475293796</v>
      </c>
      <c r="LG50" s="334">
        <f t="shared" si="78"/>
        <v>4.0520103837513854</v>
      </c>
      <c r="LH50" s="334">
        <f t="shared" si="78"/>
        <v>3.7035294297183667</v>
      </c>
      <c r="LI50" s="334">
        <f t="shared" si="78"/>
        <v>3.8323253986830434</v>
      </c>
      <c r="LJ50" s="334">
        <f t="shared" si="78"/>
        <v>4.0704381396894069</v>
      </c>
      <c r="LK50" s="334">
        <f t="shared" si="78"/>
        <v>0</v>
      </c>
      <c r="LL50" s="334">
        <f t="shared" si="78"/>
        <v>0</v>
      </c>
      <c r="LM50" s="334">
        <f t="shared" si="78"/>
        <v>4.037345929314597</v>
      </c>
      <c r="LN50" s="334">
        <f t="shared" si="78"/>
        <v>3.9841391936066852</v>
      </c>
      <c r="LO50" s="334">
        <f t="shared" si="78"/>
        <v>4.1514738368765425</v>
      </c>
      <c r="LP50" s="334">
        <f t="shared" si="78"/>
        <v>4.8192020941026703</v>
      </c>
      <c r="LQ50" s="334">
        <f t="shared" si="78"/>
        <v>4.1896047316866589</v>
      </c>
      <c r="LR50" s="334">
        <f t="shared" si="78"/>
        <v>0</v>
      </c>
      <c r="LS50" s="334">
        <f t="shared" ref="LS50:NJ50" si="79">IF(LS1=1,SUMIFS(LS$4:LS$27,$I$4:$I$27,"&gt;="&amp;$I$19,$I$4:$I$27,"&lt;="&amp;$I$22),IF(LS1=2,SUMIFS(LS$4:LS$27,$I$4:$I$27,"&gt;="&amp;$I$19,$I$4:$I$27,"&lt;="&amp;$I$22),IF(LS1=3,SUMIFS(LS$4:LS$27,$I$4:$I$27,"&gt;="&amp;$I$19,$I$4:$I$27,"&lt;="&amp;$I$22),IF(LS1=4,SUMIFS(LS$4:LS$27,$I$4:$I$27,"&gt;="&amp;$I$19,$I$4:$I$27,"&lt;="&amp;$I$22),IF(LS1=5,SUMIFS(LS$4:LS$27,$I$4:$I$27,"&gt;="&amp;$I$19,$I$4:$I$27,"&lt;="&amp;$I$22),0)))))</f>
        <v>0</v>
      </c>
      <c r="LT50" s="334">
        <f t="shared" si="79"/>
        <v>3.7901953240446562</v>
      </c>
      <c r="LU50" s="334">
        <f t="shared" si="79"/>
        <v>4.2311668246073948</v>
      </c>
      <c r="LV50" s="334">
        <f t="shared" si="79"/>
        <v>4.7090114267264793</v>
      </c>
      <c r="LW50" s="334">
        <f t="shared" si="79"/>
        <v>5.1755341080048041</v>
      </c>
      <c r="LX50" s="334">
        <f t="shared" si="79"/>
        <v>4.9837105319436779</v>
      </c>
      <c r="LY50" s="334">
        <f t="shared" si="79"/>
        <v>0</v>
      </c>
      <c r="LZ50" s="334">
        <f t="shared" si="79"/>
        <v>0</v>
      </c>
      <c r="MA50" s="334">
        <f t="shared" si="79"/>
        <v>4.5226506876517254</v>
      </c>
      <c r="MB50" s="334">
        <f t="shared" si="79"/>
        <v>4.3437928782370046</v>
      </c>
      <c r="MC50" s="334">
        <f t="shared" si="79"/>
        <v>4.495938045024201</v>
      </c>
      <c r="MD50" s="334">
        <f t="shared" si="79"/>
        <v>4.3227985856719293</v>
      </c>
      <c r="ME50" s="334">
        <f t="shared" si="79"/>
        <v>4.2556706168937151</v>
      </c>
      <c r="MF50" s="334">
        <f t="shared" si="79"/>
        <v>0</v>
      </c>
      <c r="MG50" s="334">
        <f t="shared" si="79"/>
        <v>0</v>
      </c>
      <c r="MH50" s="334">
        <f t="shared" si="79"/>
        <v>3.9097431100419802</v>
      </c>
      <c r="MI50" s="334">
        <f t="shared" si="79"/>
        <v>4.2231454318103934</v>
      </c>
      <c r="MJ50" s="334">
        <f t="shared" si="79"/>
        <v>4.4102108219208045</v>
      </c>
      <c r="MK50" s="334">
        <f t="shared" si="79"/>
        <v>4.3872189372621566</v>
      </c>
      <c r="ML50" s="334">
        <f t="shared" si="79"/>
        <v>4.2435560121058131</v>
      </c>
      <c r="MM50" s="334">
        <f t="shared" si="79"/>
        <v>0</v>
      </c>
      <c r="MN50" s="334">
        <f t="shared" si="79"/>
        <v>0</v>
      </c>
      <c r="MO50" s="334">
        <f t="shared" si="79"/>
        <v>4.6473466869958218</v>
      </c>
      <c r="MP50" s="334">
        <f t="shared" si="79"/>
        <v>4.4878765689192353</v>
      </c>
      <c r="MQ50" s="334">
        <f t="shared" si="79"/>
        <v>4.6530818348166179</v>
      </c>
      <c r="MR50" s="334">
        <f t="shared" si="79"/>
        <v>4.5509327402372524</v>
      </c>
      <c r="MS50" s="334">
        <f t="shared" si="79"/>
        <v>4.2977282096531688</v>
      </c>
      <c r="MT50" s="334">
        <f t="shared" si="79"/>
        <v>0</v>
      </c>
      <c r="MU50" s="334">
        <f t="shared" si="79"/>
        <v>0</v>
      </c>
      <c r="MV50" s="334">
        <f t="shared" si="79"/>
        <v>4.5784430788847468</v>
      </c>
      <c r="MW50" s="334">
        <f t="shared" si="79"/>
        <v>4.6529270224865051</v>
      </c>
      <c r="MX50" s="334">
        <f t="shared" si="79"/>
        <v>4.5126469096415782</v>
      </c>
      <c r="MY50" s="334">
        <f t="shared" si="79"/>
        <v>4.6658351773495736</v>
      </c>
      <c r="MZ50" s="334">
        <f t="shared" si="79"/>
        <v>4.1569560056753332</v>
      </c>
      <c r="NA50" s="334">
        <f t="shared" si="79"/>
        <v>0</v>
      </c>
      <c r="NB50" s="334">
        <f t="shared" si="79"/>
        <v>0</v>
      </c>
      <c r="NC50" s="334">
        <f t="shared" si="79"/>
        <v>5.2110138557438965</v>
      </c>
      <c r="ND50" s="334">
        <f t="shared" si="79"/>
        <v>5.0267064769069218</v>
      </c>
      <c r="NE50" s="334">
        <f t="shared" si="79"/>
        <v>4.8149618295338836</v>
      </c>
      <c r="NF50" s="334">
        <f t="shared" si="79"/>
        <v>4.5870287037883948</v>
      </c>
      <c r="NG50" s="334">
        <f t="shared" si="79"/>
        <v>4.5693974658287759</v>
      </c>
      <c r="NH50" s="334">
        <f t="shared" si="79"/>
        <v>0</v>
      </c>
      <c r="NI50" s="334">
        <f t="shared" si="79"/>
        <v>0</v>
      </c>
      <c r="NJ50" s="334">
        <f t="shared" si="79"/>
        <v>5.2584969378602171</v>
      </c>
    </row>
    <row r="51" spans="8:374" hidden="1" x14ac:dyDescent="0.25">
      <c r="I51" s="200"/>
    </row>
    <row r="52" spans="8:374" ht="15.75" hidden="1" thickBot="1" x14ac:dyDescent="0.3">
      <c r="H52" s="325" t="s">
        <v>254</v>
      </c>
      <c r="I52" s="200"/>
    </row>
    <row r="53" spans="8:374" ht="15.75" hidden="1" thickBot="1" x14ac:dyDescent="0.3">
      <c r="H53" s="34" t="s">
        <v>258</v>
      </c>
      <c r="I53" s="200" t="s">
        <v>256</v>
      </c>
      <c r="J53" s="334">
        <f>SUMIFS(J$4:J$27,$I$4:$I$27,"&gt;="&amp;$I$4,$I$4:$I$27,"&lt;="&amp;$I$9)+SUMIFS(J$4:J$27,$I$4:$I$27,"&gt;="&amp;$I$26,$I$4:$I$27,"&lt;="&amp;$I$27)</f>
        <v>8.2157628830031513</v>
      </c>
      <c r="K53" s="334">
        <f t="shared" ref="K53:BV53" si="80">SUMIFS(K$4:K$27,$I$4:$I$27,"&gt;="&amp;$I$4,$I$4:$I$27,"&lt;="&amp;$I$9)+SUMIFS(K$4:K$27,$I$4:$I$27,"&gt;="&amp;$I$26,$I$4:$I$27,"&lt;="&amp;$I$27)</f>
        <v>7.5613403025641341</v>
      </c>
      <c r="L53" s="334">
        <f t="shared" si="80"/>
        <v>7.3061921762959141</v>
      </c>
      <c r="M53" s="334">
        <f t="shared" si="80"/>
        <v>7.0829744738956757</v>
      </c>
      <c r="N53" s="334">
        <f t="shared" si="80"/>
        <v>7.3847573557235959</v>
      </c>
      <c r="O53" s="334">
        <f t="shared" si="80"/>
        <v>8.0798840166818984</v>
      </c>
      <c r="P53" s="334">
        <f t="shared" si="80"/>
        <v>7.9649936457287041</v>
      </c>
      <c r="Q53" s="334">
        <f t="shared" si="80"/>
        <v>6.80367046682092</v>
      </c>
      <c r="R53" s="334">
        <f t="shared" si="80"/>
        <v>6.0751590997866423</v>
      </c>
      <c r="S53" s="334">
        <f t="shared" si="80"/>
        <v>5.9658851475459622</v>
      </c>
      <c r="T53" s="334">
        <f t="shared" si="80"/>
        <v>5.6616419553608308</v>
      </c>
      <c r="U53" s="334">
        <f t="shared" si="80"/>
        <v>5.4987344349579903</v>
      </c>
      <c r="V53" s="334">
        <f t="shared" si="80"/>
        <v>5.3215820636801929</v>
      </c>
      <c r="W53" s="334">
        <f t="shared" si="80"/>
        <v>6.7479461402537844</v>
      </c>
      <c r="X53" s="334">
        <f t="shared" si="80"/>
        <v>6.8061721745764805</v>
      </c>
      <c r="Y53" s="334">
        <f t="shared" si="80"/>
        <v>6.1604808302876464</v>
      </c>
      <c r="Z53" s="334">
        <f t="shared" si="80"/>
        <v>5.6501216199635707</v>
      </c>
      <c r="AA53" s="334">
        <f t="shared" si="80"/>
        <v>6.1331643062641508</v>
      </c>
      <c r="AB53" s="334">
        <f t="shared" si="80"/>
        <v>6.0897332225664345</v>
      </c>
      <c r="AC53" s="334">
        <f t="shared" si="80"/>
        <v>5.9015047745387577</v>
      </c>
      <c r="AD53" s="334">
        <f t="shared" si="80"/>
        <v>5.4683479474622265</v>
      </c>
      <c r="AE53" s="334">
        <f t="shared" si="80"/>
        <v>5.1891872844051576</v>
      </c>
      <c r="AF53" s="334">
        <f t="shared" si="80"/>
        <v>5.1193399973385834</v>
      </c>
      <c r="AG53" s="334">
        <f t="shared" si="80"/>
        <v>5.2602558990656449</v>
      </c>
      <c r="AH53" s="334">
        <f t="shared" si="80"/>
        <v>5.9168069974210749</v>
      </c>
      <c r="AI53" s="334">
        <f t="shared" si="80"/>
        <v>5.7722210020588562</v>
      </c>
      <c r="AJ53" s="334">
        <f t="shared" si="80"/>
        <v>5.6529810109610628</v>
      </c>
      <c r="AK53" s="334">
        <f t="shared" si="80"/>
        <v>5.0105540625221856</v>
      </c>
      <c r="AL53" s="334">
        <f t="shared" si="80"/>
        <v>5.2336528556402673</v>
      </c>
      <c r="AM53" s="334">
        <f t="shared" si="80"/>
        <v>5.7048274069063929</v>
      </c>
      <c r="AN53" s="334">
        <f t="shared" si="80"/>
        <v>5.8626414501719433</v>
      </c>
      <c r="AO53" s="334">
        <f t="shared" si="80"/>
        <v>5.485971951614208</v>
      </c>
      <c r="AP53" s="334">
        <f t="shared" si="80"/>
        <v>5.6398136432629471</v>
      </c>
      <c r="AQ53" s="334">
        <f t="shared" si="80"/>
        <v>6.623471221863519</v>
      </c>
      <c r="AR53" s="334">
        <f t="shared" si="80"/>
        <v>5.8012238798173836</v>
      </c>
      <c r="AS53" s="334">
        <f t="shared" si="80"/>
        <v>5.2970255585351103</v>
      </c>
      <c r="AT53" s="334">
        <f t="shared" si="80"/>
        <v>5.8728941529479615</v>
      </c>
      <c r="AU53" s="334">
        <f t="shared" si="80"/>
        <v>5.655987107273126</v>
      </c>
      <c r="AV53" s="334">
        <f t="shared" si="80"/>
        <v>5.6630648240378996</v>
      </c>
      <c r="AW53" s="334">
        <f t="shared" si="80"/>
        <v>5.8705607494755947</v>
      </c>
      <c r="AX53" s="334">
        <f t="shared" si="80"/>
        <v>5.3162617211905818</v>
      </c>
      <c r="AY53" s="334">
        <f t="shared" si="80"/>
        <v>4.8612124866172408</v>
      </c>
      <c r="AZ53" s="334">
        <f t="shared" si="80"/>
        <v>4.7645818934246638</v>
      </c>
      <c r="BA53" s="334">
        <f t="shared" si="80"/>
        <v>5.582823449248016</v>
      </c>
      <c r="BB53" s="334">
        <f t="shared" si="80"/>
        <v>5.4473677851866</v>
      </c>
      <c r="BC53" s="334">
        <f t="shared" si="80"/>
        <v>4.9491426058421792</v>
      </c>
      <c r="BD53" s="334">
        <f t="shared" si="80"/>
        <v>4.8904973754828589</v>
      </c>
      <c r="BE53" s="334">
        <f t="shared" si="80"/>
        <v>5.3889760214934901</v>
      </c>
      <c r="BF53" s="334">
        <f t="shared" si="80"/>
        <v>5.2487482559614111</v>
      </c>
      <c r="BG53" s="334">
        <f t="shared" si="80"/>
        <v>5.2151722888348946</v>
      </c>
      <c r="BH53" s="334">
        <f t="shared" si="80"/>
        <v>4.6721717840488237</v>
      </c>
      <c r="BI53" s="334">
        <f t="shared" si="80"/>
        <v>4.5871702626485646</v>
      </c>
      <c r="BJ53" s="334">
        <f t="shared" si="80"/>
        <v>4.5758451487291811</v>
      </c>
      <c r="BK53" s="334">
        <f t="shared" si="80"/>
        <v>5.0625121108046738</v>
      </c>
      <c r="BL53" s="334">
        <f t="shared" si="80"/>
        <v>5.0664484663571727</v>
      </c>
      <c r="BM53" s="334">
        <f t="shared" si="80"/>
        <v>4.9342679141571022</v>
      </c>
      <c r="BN53" s="334">
        <f t="shared" si="80"/>
        <v>4.9518580323210095</v>
      </c>
      <c r="BO53" s="334">
        <f t="shared" si="80"/>
        <v>4.960377470365998</v>
      </c>
      <c r="BP53" s="334">
        <f t="shared" si="80"/>
        <v>4.8795482540732182</v>
      </c>
      <c r="BQ53" s="334">
        <f t="shared" si="80"/>
        <v>4.6208672372498985</v>
      </c>
      <c r="BR53" s="334">
        <f t="shared" si="80"/>
        <v>4.8925911514170517</v>
      </c>
      <c r="BS53" s="334">
        <f t="shared" si="80"/>
        <v>5.4559338949794087</v>
      </c>
      <c r="BT53" s="334">
        <f t="shared" si="80"/>
        <v>5.2622064879719268</v>
      </c>
      <c r="BU53" s="334">
        <f t="shared" si="80"/>
        <v>5.402132202192826</v>
      </c>
      <c r="BV53" s="334">
        <f t="shared" si="80"/>
        <v>5.4159068049493628</v>
      </c>
      <c r="BW53" s="334">
        <f t="shared" ref="BW53:EH53" si="81">SUMIFS(BW$4:BW$27,$I$4:$I$27,"&gt;="&amp;$I$4,$I$4:$I$27,"&lt;="&amp;$I$9)+SUMIFS(BW$4:BW$27,$I$4:$I$27,"&gt;="&amp;$I$26,$I$4:$I$27,"&lt;="&amp;$I$27)</f>
        <v>5.2946151252041922</v>
      </c>
      <c r="BX53" s="334">
        <f t="shared" si="81"/>
        <v>5.3583172100741887</v>
      </c>
      <c r="BY53" s="334">
        <f t="shared" si="81"/>
        <v>5.5911469739075068</v>
      </c>
      <c r="BZ53" s="334">
        <f t="shared" si="81"/>
        <v>5.4321142686997108</v>
      </c>
      <c r="CA53" s="334">
        <f t="shared" si="81"/>
        <v>4.8378206132452499</v>
      </c>
      <c r="CB53" s="334">
        <f t="shared" si="81"/>
        <v>5.3692725702454442</v>
      </c>
      <c r="CC53" s="334">
        <f t="shared" si="81"/>
        <v>5.4143558725055287</v>
      </c>
      <c r="CD53" s="334">
        <f t="shared" si="81"/>
        <v>5.5484513760055592</v>
      </c>
      <c r="CE53" s="334">
        <f t="shared" si="81"/>
        <v>5.5955186715099936</v>
      </c>
      <c r="CF53" s="334">
        <f t="shared" si="81"/>
        <v>5.504072885093044</v>
      </c>
      <c r="CG53" s="334">
        <f t="shared" si="81"/>
        <v>5.8280706183688267</v>
      </c>
      <c r="CH53" s="334">
        <f t="shared" si="81"/>
        <v>5.5241094312780596</v>
      </c>
      <c r="CI53" s="334">
        <f t="shared" si="81"/>
        <v>5.3788583300512673</v>
      </c>
      <c r="CJ53" s="334">
        <f t="shared" si="81"/>
        <v>5.4599194670648261</v>
      </c>
      <c r="CK53" s="334">
        <f t="shared" si="81"/>
        <v>5.4917451736764686</v>
      </c>
      <c r="CL53" s="334">
        <f t="shared" si="81"/>
        <v>5.3564061004070922</v>
      </c>
      <c r="CM53" s="334">
        <f t="shared" si="81"/>
        <v>5.3771423859983187</v>
      </c>
      <c r="CN53" s="334">
        <f t="shared" si="81"/>
        <v>5.3480486289305222</v>
      </c>
      <c r="CO53" s="334">
        <f t="shared" si="81"/>
        <v>5.3620486792549258</v>
      </c>
      <c r="CP53" s="334">
        <f t="shared" si="81"/>
        <v>5.2560463905845047</v>
      </c>
      <c r="CQ53" s="334">
        <f t="shared" si="81"/>
        <v>5.2628413334777697</v>
      </c>
      <c r="CR53" s="334">
        <f t="shared" si="81"/>
        <v>4.9982246562601382</v>
      </c>
      <c r="CS53" s="334">
        <f t="shared" si="81"/>
        <v>4.8263072483398863</v>
      </c>
      <c r="CT53" s="334">
        <f t="shared" si="81"/>
        <v>4.7381495895411128</v>
      </c>
      <c r="CU53" s="334">
        <f t="shared" si="81"/>
        <v>5.036464261721683</v>
      </c>
      <c r="CV53" s="334">
        <f t="shared" si="81"/>
        <v>4.9678278133405778</v>
      </c>
      <c r="CW53" s="334">
        <f t="shared" si="81"/>
        <v>4.8717674670587217</v>
      </c>
      <c r="CX53" s="334">
        <f t="shared" si="81"/>
        <v>5.0019614953526119</v>
      </c>
      <c r="CY53" s="334">
        <f t="shared" si="81"/>
        <v>4.9021889166868169</v>
      </c>
      <c r="CZ53" s="334">
        <f t="shared" si="81"/>
        <v>5.3789518674394499</v>
      </c>
      <c r="DA53" s="334">
        <f t="shared" si="81"/>
        <v>5.2179900384306483</v>
      </c>
      <c r="DB53" s="334">
        <f t="shared" si="81"/>
        <v>4.9497989501139648</v>
      </c>
      <c r="DC53" s="334">
        <f t="shared" si="81"/>
        <v>5.1764313509300903</v>
      </c>
      <c r="DD53" s="334">
        <f t="shared" si="81"/>
        <v>5.1791641192470879</v>
      </c>
      <c r="DE53" s="334">
        <f t="shared" si="81"/>
        <v>4.9814514225021433</v>
      </c>
      <c r="DF53" s="334">
        <f t="shared" si="81"/>
        <v>5.0380125439654311</v>
      </c>
      <c r="DG53" s="334">
        <f t="shared" si="81"/>
        <v>4.803022406362671</v>
      </c>
      <c r="DH53" s="334">
        <f t="shared" si="81"/>
        <v>4.7938550560447641</v>
      </c>
      <c r="DI53" s="334">
        <f t="shared" si="81"/>
        <v>4.5292165188390427</v>
      </c>
      <c r="DJ53" s="334">
        <f t="shared" si="81"/>
        <v>4.9680438206152626</v>
      </c>
      <c r="DK53" s="334">
        <f t="shared" si="81"/>
        <v>5.2837814754065953</v>
      </c>
      <c r="DL53" s="334">
        <f t="shared" si="81"/>
        <v>4.8125150680599571</v>
      </c>
      <c r="DM53" s="334">
        <f t="shared" si="81"/>
        <v>5.0697538474382151</v>
      </c>
      <c r="DN53" s="334">
        <f t="shared" si="81"/>
        <v>4.928726964257983</v>
      </c>
      <c r="DO53" s="334">
        <f t="shared" si="81"/>
        <v>5.2123003129782912</v>
      </c>
      <c r="DP53" s="334">
        <f t="shared" si="81"/>
        <v>5.083595839095894</v>
      </c>
      <c r="DQ53" s="334">
        <f t="shared" si="81"/>
        <v>4.8089095625830218</v>
      </c>
      <c r="DR53" s="334">
        <f t="shared" si="81"/>
        <v>4.7526452906018068</v>
      </c>
      <c r="DS53" s="334">
        <f t="shared" si="81"/>
        <v>4.5334743652412683</v>
      </c>
      <c r="DT53" s="334">
        <f t="shared" si="81"/>
        <v>4.5298847537583917</v>
      </c>
      <c r="DU53" s="334">
        <f t="shared" si="81"/>
        <v>4.321232185109773</v>
      </c>
      <c r="DV53" s="334">
        <f t="shared" si="81"/>
        <v>4.5077779434183487</v>
      </c>
      <c r="DW53" s="334">
        <f t="shared" si="81"/>
        <v>4.6835953528302543</v>
      </c>
      <c r="DX53" s="334">
        <f t="shared" si="81"/>
        <v>4.5209419462337364</v>
      </c>
      <c r="DY53" s="334">
        <f t="shared" si="81"/>
        <v>4.704497669665753</v>
      </c>
      <c r="DZ53" s="334">
        <f t="shared" si="81"/>
        <v>4.6224826181911514</v>
      </c>
      <c r="EA53" s="334">
        <f t="shared" si="81"/>
        <v>4.689114205945895</v>
      </c>
      <c r="EB53" s="334">
        <f t="shared" si="81"/>
        <v>5.2794540945730324</v>
      </c>
      <c r="EC53" s="334">
        <f t="shared" si="81"/>
        <v>5.7990213700563844</v>
      </c>
      <c r="ED53" s="334">
        <f t="shared" si="81"/>
        <v>5.3132687758888668</v>
      </c>
      <c r="EE53" s="334">
        <f t="shared" si="81"/>
        <v>4.6162231347934046</v>
      </c>
      <c r="EF53" s="334">
        <f t="shared" si="81"/>
        <v>4.3938126752244706</v>
      </c>
      <c r="EG53" s="334">
        <f t="shared" si="81"/>
        <v>4.5658935489934835</v>
      </c>
      <c r="EH53" s="334">
        <f t="shared" si="81"/>
        <v>4.6981824489227648</v>
      </c>
      <c r="EI53" s="334">
        <f t="shared" ref="EI53:GT53" si="82">SUMIFS(EI$4:EI$27,$I$4:$I$27,"&gt;="&amp;$I$4,$I$4:$I$27,"&lt;="&amp;$I$9)+SUMIFS(EI$4:EI$27,$I$4:$I$27,"&gt;="&amp;$I$26,$I$4:$I$27,"&lt;="&amp;$I$27)</f>
        <v>4.6811315188577343</v>
      </c>
      <c r="EJ53" s="334">
        <f t="shared" si="82"/>
        <v>4.8383703848237367</v>
      </c>
      <c r="EK53" s="334">
        <f t="shared" si="82"/>
        <v>4.9558323588321169</v>
      </c>
      <c r="EL53" s="334">
        <f t="shared" si="82"/>
        <v>4.8401902786273903</v>
      </c>
      <c r="EM53" s="334">
        <f t="shared" si="82"/>
        <v>4.8942850468270631</v>
      </c>
      <c r="EN53" s="334">
        <f t="shared" si="82"/>
        <v>4.997921074906408</v>
      </c>
      <c r="EO53" s="334">
        <f t="shared" si="82"/>
        <v>5.1317531394336067</v>
      </c>
      <c r="EP53" s="334">
        <f t="shared" si="82"/>
        <v>4.8258981169204827</v>
      </c>
      <c r="EQ53" s="334">
        <f t="shared" si="82"/>
        <v>4.9938290154600935</v>
      </c>
      <c r="ER53" s="334">
        <f t="shared" si="82"/>
        <v>4.9050949909865293</v>
      </c>
      <c r="ES53" s="334">
        <f t="shared" si="82"/>
        <v>5.3865090650004008</v>
      </c>
      <c r="ET53" s="334">
        <f t="shared" si="82"/>
        <v>5.373109155433438</v>
      </c>
      <c r="EU53" s="334">
        <f t="shared" si="82"/>
        <v>4.9811006992503675</v>
      </c>
      <c r="EV53" s="334">
        <f t="shared" si="82"/>
        <v>5.2098491034393017</v>
      </c>
      <c r="EW53" s="334">
        <f t="shared" si="82"/>
        <v>5.6851556808009249</v>
      </c>
      <c r="EX53" s="334">
        <f t="shared" si="82"/>
        <v>6.1605826297974868</v>
      </c>
      <c r="EY53" s="334">
        <f t="shared" si="82"/>
        <v>7.5158679769259136</v>
      </c>
      <c r="EZ53" s="334">
        <f t="shared" si="82"/>
        <v>7.0628879617071005</v>
      </c>
      <c r="FA53" s="334">
        <f t="shared" si="82"/>
        <v>5.1949329614520376</v>
      </c>
      <c r="FB53" s="334">
        <f t="shared" si="82"/>
        <v>6.1076142415552184</v>
      </c>
      <c r="FC53" s="334">
        <f t="shared" si="82"/>
        <v>6.2507409193795009</v>
      </c>
      <c r="FD53" s="334">
        <f t="shared" si="82"/>
        <v>5.7995548811048669</v>
      </c>
      <c r="FE53" s="334">
        <f t="shared" si="82"/>
        <v>6.3345416355299449</v>
      </c>
      <c r="FF53" s="334">
        <f t="shared" si="82"/>
        <v>7.4563972050822178</v>
      </c>
      <c r="FG53" s="334">
        <f t="shared" si="82"/>
        <v>6.6174824933175316</v>
      </c>
      <c r="FH53" s="334">
        <f t="shared" si="82"/>
        <v>5.3378430329076627</v>
      </c>
      <c r="FI53" s="334">
        <f t="shared" si="82"/>
        <v>5.2537592433155318</v>
      </c>
      <c r="FJ53" s="334">
        <f t="shared" si="82"/>
        <v>5.4760859193359019</v>
      </c>
      <c r="FK53" s="334">
        <f t="shared" si="82"/>
        <v>5.3933506966791906</v>
      </c>
      <c r="FL53" s="334">
        <f t="shared" si="82"/>
        <v>5.953042465758374</v>
      </c>
      <c r="FM53" s="334">
        <f t="shared" si="82"/>
        <v>6.7975634880268281</v>
      </c>
      <c r="FN53" s="334">
        <f t="shared" si="82"/>
        <v>6.8033228434551436</v>
      </c>
      <c r="FO53" s="334">
        <f t="shared" si="82"/>
        <v>5.7465919401686376</v>
      </c>
      <c r="FP53" s="334">
        <f t="shared" si="82"/>
        <v>5.9126399040052657</v>
      </c>
      <c r="FQ53" s="334">
        <f t="shared" si="82"/>
        <v>6.3249601922854701</v>
      </c>
      <c r="FR53" s="334">
        <f t="shared" si="82"/>
        <v>7.4469635389204605</v>
      </c>
      <c r="FS53" s="334">
        <f t="shared" si="82"/>
        <v>7.2497203053328985</v>
      </c>
      <c r="FT53" s="334">
        <f t="shared" si="82"/>
        <v>7.283590434403421</v>
      </c>
      <c r="FU53" s="334">
        <f t="shared" si="82"/>
        <v>7.9959961352819899</v>
      </c>
      <c r="FV53" s="334">
        <f t="shared" si="82"/>
        <v>8.854896291317063</v>
      </c>
      <c r="FW53" s="334">
        <f t="shared" si="82"/>
        <v>9.9699013049299605</v>
      </c>
      <c r="FX53" s="334">
        <f t="shared" si="82"/>
        <v>8.569659493464842</v>
      </c>
      <c r="FY53" s="334">
        <f t="shared" si="82"/>
        <v>8.5894886583964372</v>
      </c>
      <c r="FZ53" s="334">
        <f t="shared" si="82"/>
        <v>7.7001968198154476</v>
      </c>
      <c r="GA53" s="334">
        <f t="shared" si="82"/>
        <v>6.6277045371937771</v>
      </c>
      <c r="GB53" s="334">
        <f t="shared" si="82"/>
        <v>7.2156589164190201</v>
      </c>
      <c r="GC53" s="334">
        <f t="shared" si="82"/>
        <v>8.0198894560010245</v>
      </c>
      <c r="GD53" s="334">
        <f t="shared" si="82"/>
        <v>7.0919047972797156</v>
      </c>
      <c r="GE53" s="334">
        <f t="shared" si="82"/>
        <v>7.0222066382687522</v>
      </c>
      <c r="GF53" s="334">
        <f t="shared" si="82"/>
        <v>8.1998217197093552</v>
      </c>
      <c r="GG53" s="334">
        <f t="shared" si="82"/>
        <v>9.2530295983093502</v>
      </c>
      <c r="GH53" s="334">
        <f t="shared" si="82"/>
        <v>11.209177070273793</v>
      </c>
      <c r="GI53" s="334">
        <f t="shared" si="82"/>
        <v>12.341226983885292</v>
      </c>
      <c r="GJ53" s="334">
        <f t="shared" si="82"/>
        <v>13.139579241674225</v>
      </c>
      <c r="GK53" s="334">
        <f t="shared" si="82"/>
        <v>13.163045491867235</v>
      </c>
      <c r="GL53" s="334">
        <f t="shared" si="82"/>
        <v>12.348796947905619</v>
      </c>
      <c r="GM53" s="334">
        <f t="shared" si="82"/>
        <v>12.939061536385411</v>
      </c>
      <c r="GN53" s="334">
        <f t="shared" si="82"/>
        <v>12.503319621347645</v>
      </c>
      <c r="GO53" s="334">
        <f t="shared" si="82"/>
        <v>8.3761283723804674</v>
      </c>
      <c r="GP53" s="334">
        <f t="shared" si="82"/>
        <v>7.3871462171976212</v>
      </c>
      <c r="GQ53" s="334">
        <f t="shared" si="82"/>
        <v>8.3032153037648744</v>
      </c>
      <c r="GR53" s="334">
        <f t="shared" si="82"/>
        <v>9.4680329944954984</v>
      </c>
      <c r="GS53" s="334">
        <f t="shared" si="82"/>
        <v>10.608295248533025</v>
      </c>
      <c r="GT53" s="334">
        <f t="shared" si="82"/>
        <v>9.427384975622294</v>
      </c>
      <c r="GU53" s="334">
        <f t="shared" ref="GU53:JF53" si="83">SUMIFS(GU$4:GU$27,$I$4:$I$27,"&gt;="&amp;$I$4,$I$4:$I$27,"&lt;="&amp;$I$9)+SUMIFS(GU$4:GU$27,$I$4:$I$27,"&gt;="&amp;$I$26,$I$4:$I$27,"&lt;="&amp;$I$27)</f>
        <v>8.8293629551662587</v>
      </c>
      <c r="GV53" s="334">
        <f t="shared" si="83"/>
        <v>9.8548094154846417</v>
      </c>
      <c r="GW53" s="334">
        <f t="shared" si="83"/>
        <v>10.760290658264177</v>
      </c>
      <c r="GX53" s="334">
        <f t="shared" si="83"/>
        <v>10.803572530067832</v>
      </c>
      <c r="GY53" s="334">
        <f t="shared" si="83"/>
        <v>11.449607782125463</v>
      </c>
      <c r="GZ53" s="334">
        <f t="shared" si="83"/>
        <v>9.63857776741464</v>
      </c>
      <c r="HA53" s="334">
        <f t="shared" si="83"/>
        <v>8.7363465115989669</v>
      </c>
      <c r="HB53" s="334">
        <f t="shared" si="83"/>
        <v>8.6258070670936231</v>
      </c>
      <c r="HC53" s="334">
        <f t="shared" si="83"/>
        <v>8.3981181448251867</v>
      </c>
      <c r="HD53" s="334">
        <f t="shared" si="83"/>
        <v>9.5665170499161327</v>
      </c>
      <c r="HE53" s="334">
        <f t="shared" si="83"/>
        <v>11.468505881120553</v>
      </c>
      <c r="HF53" s="334">
        <f t="shared" si="83"/>
        <v>11.852236653212506</v>
      </c>
      <c r="HG53" s="334">
        <f t="shared" si="83"/>
        <v>11.410828873366967</v>
      </c>
      <c r="HH53" s="334">
        <f t="shared" si="83"/>
        <v>10.280998079883739</v>
      </c>
      <c r="HI53" s="334">
        <f t="shared" si="83"/>
        <v>10.811083393130183</v>
      </c>
      <c r="HJ53" s="334">
        <f t="shared" si="83"/>
        <v>10.988618414932265</v>
      </c>
      <c r="HK53" s="334">
        <f t="shared" si="83"/>
        <v>10.942883476118084</v>
      </c>
      <c r="HL53" s="334">
        <f t="shared" si="83"/>
        <v>9.34589325538556</v>
      </c>
      <c r="HM53" s="334">
        <f t="shared" si="83"/>
        <v>8.6844600131858982</v>
      </c>
      <c r="HN53" s="334">
        <f t="shared" si="83"/>
        <v>11.25318339901451</v>
      </c>
      <c r="HO53" s="334">
        <f t="shared" si="83"/>
        <v>13.069729411422889</v>
      </c>
      <c r="HP53" s="334">
        <f t="shared" si="83"/>
        <v>13.138686916731077</v>
      </c>
      <c r="HQ53" s="334">
        <f t="shared" si="83"/>
        <v>12.633939500165127</v>
      </c>
      <c r="HR53" s="334">
        <f t="shared" si="83"/>
        <v>11.902218195113372</v>
      </c>
      <c r="HS53" s="334">
        <f t="shared" si="83"/>
        <v>12.882864365887453</v>
      </c>
      <c r="HT53" s="334">
        <f t="shared" si="83"/>
        <v>12.873941268105177</v>
      </c>
      <c r="HU53" s="334">
        <f t="shared" si="83"/>
        <v>12.269730862606188</v>
      </c>
      <c r="HV53" s="334">
        <f t="shared" si="83"/>
        <v>13.181388578998313</v>
      </c>
      <c r="HW53" s="334">
        <f t="shared" si="83"/>
        <v>11.71000112648764</v>
      </c>
      <c r="HX53" s="334">
        <f t="shared" si="83"/>
        <v>11.662969763350944</v>
      </c>
      <c r="HY53" s="334">
        <f t="shared" si="83"/>
        <v>10.007232512793461</v>
      </c>
      <c r="HZ53" s="334">
        <f t="shared" si="83"/>
        <v>10.484768362003827</v>
      </c>
      <c r="IA53" s="334">
        <f t="shared" si="83"/>
        <v>9.4156389643310696</v>
      </c>
      <c r="IB53" s="334">
        <f t="shared" si="83"/>
        <v>10.460120700769229</v>
      </c>
      <c r="IC53" s="334">
        <f t="shared" si="83"/>
        <v>12.10777239319032</v>
      </c>
      <c r="ID53" s="334">
        <f t="shared" si="83"/>
        <v>12.402965006098357</v>
      </c>
      <c r="IE53" s="334">
        <f t="shared" si="83"/>
        <v>11.885604609359241</v>
      </c>
      <c r="IF53" s="334">
        <f t="shared" si="83"/>
        <v>9.6268434136186691</v>
      </c>
      <c r="IG53" s="334">
        <f t="shared" si="83"/>
        <v>7.8125685682871158</v>
      </c>
      <c r="IH53" s="334">
        <f t="shared" si="83"/>
        <v>7.9560802069140077</v>
      </c>
      <c r="II53" s="334">
        <f t="shared" si="83"/>
        <v>9.5663549506990861</v>
      </c>
      <c r="IJ53" s="334">
        <f t="shared" si="83"/>
        <v>8.8293565045905549</v>
      </c>
      <c r="IK53" s="334">
        <f t="shared" si="83"/>
        <v>7.4201078556981441</v>
      </c>
      <c r="IL53" s="334">
        <f t="shared" si="83"/>
        <v>8.1914514732888826</v>
      </c>
      <c r="IM53" s="334">
        <f t="shared" si="83"/>
        <v>8.5482012296701555</v>
      </c>
      <c r="IN53" s="334">
        <f t="shared" si="83"/>
        <v>10.91542888358137</v>
      </c>
      <c r="IO53" s="334">
        <f t="shared" si="83"/>
        <v>12.685579894029502</v>
      </c>
      <c r="IP53" s="334">
        <f t="shared" si="83"/>
        <v>14.075672071684119</v>
      </c>
      <c r="IQ53" s="334">
        <f t="shared" si="83"/>
        <v>13.133347838021905</v>
      </c>
      <c r="IR53" s="334">
        <f t="shared" si="83"/>
        <v>10.916875881317598</v>
      </c>
      <c r="IS53" s="334">
        <f t="shared" si="83"/>
        <v>8.5549743765441377</v>
      </c>
      <c r="IT53" s="334">
        <f t="shared" si="83"/>
        <v>8.6466616679078854</v>
      </c>
      <c r="IU53" s="334">
        <f t="shared" si="83"/>
        <v>11.468223727274502</v>
      </c>
      <c r="IV53" s="334">
        <f t="shared" si="83"/>
        <v>12.554913883915148</v>
      </c>
      <c r="IW53" s="334">
        <f t="shared" si="83"/>
        <v>11.965470674092661</v>
      </c>
      <c r="IX53" s="334">
        <f t="shared" si="83"/>
        <v>11.931646620729619</v>
      </c>
      <c r="IY53" s="334">
        <f t="shared" si="83"/>
        <v>10.013215902365364</v>
      </c>
      <c r="IZ53" s="334">
        <f t="shared" si="83"/>
        <v>8.2637273902000601</v>
      </c>
      <c r="JA53" s="334">
        <f t="shared" si="83"/>
        <v>6.2837211334900775</v>
      </c>
      <c r="JB53" s="334">
        <f t="shared" si="83"/>
        <v>5.9640302872892752</v>
      </c>
      <c r="JC53" s="334">
        <f t="shared" si="83"/>
        <v>6.8538493758330228</v>
      </c>
      <c r="JD53" s="334">
        <f t="shared" si="83"/>
        <v>8.0364424002001869</v>
      </c>
      <c r="JE53" s="334">
        <f t="shared" si="83"/>
        <v>7.9916280974169975</v>
      </c>
      <c r="JF53" s="334">
        <f t="shared" si="83"/>
        <v>7.4068245639500079</v>
      </c>
      <c r="JG53" s="334">
        <f t="shared" ref="JG53:LR53" si="84">SUMIFS(JG$4:JG$27,$I$4:$I$27,"&gt;="&amp;$I$4,$I$4:$I$27,"&lt;="&amp;$I$9)+SUMIFS(JG$4:JG$27,$I$4:$I$27,"&gt;="&amp;$I$26,$I$4:$I$27,"&lt;="&amp;$I$27)</f>
        <v>7.0794574929415433</v>
      </c>
      <c r="JH53" s="334">
        <f t="shared" si="84"/>
        <v>7.4985840692792696</v>
      </c>
      <c r="JI53" s="334">
        <f t="shared" si="84"/>
        <v>7.8649661597447738</v>
      </c>
      <c r="JJ53" s="334">
        <f t="shared" si="84"/>
        <v>8.731674425851141</v>
      </c>
      <c r="JK53" s="334">
        <f t="shared" si="84"/>
        <v>7.3208166055680506</v>
      </c>
      <c r="JL53" s="334">
        <f t="shared" si="84"/>
        <v>6.7452237641209791</v>
      </c>
      <c r="JM53" s="334">
        <f t="shared" si="84"/>
        <v>6.5145115186534044</v>
      </c>
      <c r="JN53" s="334">
        <f t="shared" si="84"/>
        <v>7.2169812750493296</v>
      </c>
      <c r="JO53" s="334">
        <f t="shared" si="84"/>
        <v>5.8032460431519741</v>
      </c>
      <c r="JP53" s="334">
        <f t="shared" si="84"/>
        <v>5.4252091453586271</v>
      </c>
      <c r="JQ53" s="334">
        <f t="shared" si="84"/>
        <v>5.7358397675741344</v>
      </c>
      <c r="JR53" s="334">
        <f t="shared" si="84"/>
        <v>7.1769038088924617</v>
      </c>
      <c r="JS53" s="334">
        <f t="shared" si="84"/>
        <v>6.8023437841280172</v>
      </c>
      <c r="JT53" s="334">
        <f t="shared" si="84"/>
        <v>5.5984394765660763</v>
      </c>
      <c r="JU53" s="334">
        <f t="shared" si="84"/>
        <v>5.2338980326520321</v>
      </c>
      <c r="JV53" s="334">
        <f t="shared" si="84"/>
        <v>5.2084090699676944</v>
      </c>
      <c r="JW53" s="334">
        <f t="shared" si="84"/>
        <v>5.5851920566574984</v>
      </c>
      <c r="JX53" s="334">
        <f t="shared" si="84"/>
        <v>6.3057491564245112</v>
      </c>
      <c r="JY53" s="334">
        <f t="shared" si="84"/>
        <v>6.4112430452636069</v>
      </c>
      <c r="JZ53" s="334">
        <f t="shared" si="84"/>
        <v>6.0003072633021457</v>
      </c>
      <c r="KA53" s="334">
        <f t="shared" si="84"/>
        <v>6.2577351376812569</v>
      </c>
      <c r="KB53" s="334">
        <f t="shared" si="84"/>
        <v>5.6042389366967704</v>
      </c>
      <c r="KC53" s="334">
        <f t="shared" si="84"/>
        <v>6.2346882826523613</v>
      </c>
      <c r="KD53" s="334">
        <f t="shared" si="84"/>
        <v>6.0402648520452029</v>
      </c>
      <c r="KE53" s="334">
        <f t="shared" si="84"/>
        <v>5.8365547941278741</v>
      </c>
      <c r="KF53" s="334">
        <f t="shared" si="84"/>
        <v>6.7116835896165181</v>
      </c>
      <c r="KG53" s="334">
        <f t="shared" si="84"/>
        <v>6.9520653606685476</v>
      </c>
      <c r="KH53" s="334">
        <f t="shared" si="84"/>
        <v>6.1858180046501428</v>
      </c>
      <c r="KI53" s="334">
        <f t="shared" si="84"/>
        <v>4.9455966828890636</v>
      </c>
      <c r="KJ53" s="334">
        <f t="shared" si="84"/>
        <v>4.8096913656745208</v>
      </c>
      <c r="KK53" s="334">
        <f t="shared" si="84"/>
        <v>4.861301048521498</v>
      </c>
      <c r="KL53" s="334">
        <f t="shared" si="84"/>
        <v>4.98376882838771</v>
      </c>
      <c r="KM53" s="334">
        <f t="shared" si="84"/>
        <v>4.8086738813022682</v>
      </c>
      <c r="KN53" s="334">
        <f t="shared" si="84"/>
        <v>4.8540502824318743</v>
      </c>
      <c r="KO53" s="334">
        <f t="shared" si="84"/>
        <v>4.9579027379355631</v>
      </c>
      <c r="KP53" s="334">
        <f t="shared" si="84"/>
        <v>4.714357745788039</v>
      </c>
      <c r="KQ53" s="334">
        <f t="shared" si="84"/>
        <v>4.8452632336546788</v>
      </c>
      <c r="KR53" s="334">
        <f t="shared" si="84"/>
        <v>4.9845093969986785</v>
      </c>
      <c r="KS53" s="334">
        <f t="shared" si="84"/>
        <v>4.8110906602410459</v>
      </c>
      <c r="KT53" s="334">
        <f t="shared" si="84"/>
        <v>4.8555570712208187</v>
      </c>
      <c r="KU53" s="334">
        <f t="shared" si="84"/>
        <v>4.8933766060904382</v>
      </c>
      <c r="KV53" s="334">
        <f t="shared" si="84"/>
        <v>4.8658474551541628</v>
      </c>
      <c r="KW53" s="334">
        <f t="shared" si="84"/>
        <v>4.8109162888227015</v>
      </c>
      <c r="KX53" s="334">
        <f t="shared" si="84"/>
        <v>4.7363039586760038</v>
      </c>
      <c r="KY53" s="334">
        <f t="shared" si="84"/>
        <v>4.5225439047595799</v>
      </c>
      <c r="KZ53" s="334">
        <f t="shared" si="84"/>
        <v>4.7438294362694204</v>
      </c>
      <c r="LA53" s="334">
        <f t="shared" si="84"/>
        <v>4.6181904536071441</v>
      </c>
      <c r="LB53" s="334">
        <f t="shared" si="84"/>
        <v>4.7170082960431561</v>
      </c>
      <c r="LC53" s="334">
        <f t="shared" si="84"/>
        <v>4.9629364552357247</v>
      </c>
      <c r="LD53" s="334">
        <f t="shared" si="84"/>
        <v>5.1077974780162592</v>
      </c>
      <c r="LE53" s="334">
        <f t="shared" si="84"/>
        <v>5.1570546912266888</v>
      </c>
      <c r="LF53" s="334">
        <f t="shared" si="84"/>
        <v>5.0765328216731298</v>
      </c>
      <c r="LG53" s="334">
        <f t="shared" si="84"/>
        <v>4.9754092565532684</v>
      </c>
      <c r="LH53" s="334">
        <f t="shared" si="84"/>
        <v>4.8310913158829862</v>
      </c>
      <c r="LI53" s="334">
        <f t="shared" si="84"/>
        <v>4.9026874835345433</v>
      </c>
      <c r="LJ53" s="334">
        <f t="shared" si="84"/>
        <v>5.4298190834758611</v>
      </c>
      <c r="LK53" s="334">
        <f t="shared" si="84"/>
        <v>5.1189811650250112</v>
      </c>
      <c r="LL53" s="334">
        <f t="shared" si="84"/>
        <v>5.8766232498974915</v>
      </c>
      <c r="LM53" s="334">
        <f t="shared" si="84"/>
        <v>5.5346713858187186</v>
      </c>
      <c r="LN53" s="334">
        <f t="shared" si="84"/>
        <v>5.166701333189339</v>
      </c>
      <c r="LO53" s="334">
        <f t="shared" si="84"/>
        <v>5.5575467606653781</v>
      </c>
      <c r="LP53" s="334">
        <f t="shared" si="84"/>
        <v>6.0639537155464334</v>
      </c>
      <c r="LQ53" s="334">
        <f t="shared" si="84"/>
        <v>6.0296841501779319</v>
      </c>
      <c r="LR53" s="334">
        <f t="shared" si="84"/>
        <v>5.7949106755785174</v>
      </c>
      <c r="LS53" s="334">
        <f t="shared" ref="LS53:NJ53" si="85">SUMIFS(LS$4:LS$27,$I$4:$I$27,"&gt;="&amp;$I$4,$I$4:$I$27,"&lt;="&amp;$I$9)+SUMIFS(LS$4:LS$27,$I$4:$I$27,"&gt;="&amp;$I$26,$I$4:$I$27,"&lt;="&amp;$I$27)</f>
        <v>5.4167902614624737</v>
      </c>
      <c r="LT53" s="334">
        <f t="shared" si="85"/>
        <v>5.1654572999071968</v>
      </c>
      <c r="LU53" s="334">
        <f t="shared" si="85"/>
        <v>5.2393507711295699</v>
      </c>
      <c r="LV53" s="334">
        <f t="shared" si="85"/>
        <v>6.0259561492602245</v>
      </c>
      <c r="LW53" s="334">
        <f t="shared" si="85"/>
        <v>6.6557155097757796</v>
      </c>
      <c r="LX53" s="334">
        <f t="shared" si="85"/>
        <v>7.0644604344853779</v>
      </c>
      <c r="LY53" s="334">
        <f t="shared" si="85"/>
        <v>6.4626305336234484</v>
      </c>
      <c r="LZ53" s="334">
        <f t="shared" si="85"/>
        <v>5.4102620308159928</v>
      </c>
      <c r="MA53" s="334">
        <f t="shared" si="85"/>
        <v>5.2090560812209787</v>
      </c>
      <c r="MB53" s="334">
        <f t="shared" si="85"/>
        <v>5.4161379671403367</v>
      </c>
      <c r="MC53" s="334">
        <f t="shared" si="85"/>
        <v>5.5899221913553365</v>
      </c>
      <c r="MD53" s="334">
        <f t="shared" si="85"/>
        <v>5.8387284269609818</v>
      </c>
      <c r="ME53" s="334">
        <f t="shared" si="85"/>
        <v>6.0075266796576692</v>
      </c>
      <c r="MF53" s="334">
        <f t="shared" si="85"/>
        <v>5.5537262204121394</v>
      </c>
      <c r="MG53" s="334">
        <f t="shared" si="85"/>
        <v>5.1494800145100603</v>
      </c>
      <c r="MH53" s="334">
        <f t="shared" si="85"/>
        <v>4.7733878890786414</v>
      </c>
      <c r="MI53" s="334">
        <f t="shared" si="85"/>
        <v>5.399528628280085</v>
      </c>
      <c r="MJ53" s="334">
        <f t="shared" si="85"/>
        <v>5.8179593706995174</v>
      </c>
      <c r="MK53" s="334">
        <f t="shared" si="85"/>
        <v>5.9273589348844204</v>
      </c>
      <c r="ML53" s="334">
        <f t="shared" si="85"/>
        <v>5.8474959577691656</v>
      </c>
      <c r="MM53" s="334">
        <f t="shared" si="85"/>
        <v>6.3195220090678088</v>
      </c>
      <c r="MN53" s="334">
        <f t="shared" si="85"/>
        <v>6.1676172919832384</v>
      </c>
      <c r="MO53" s="334">
        <f t="shared" si="85"/>
        <v>5.9256807105394902</v>
      </c>
      <c r="MP53" s="334">
        <f t="shared" si="85"/>
        <v>5.9463015787392877</v>
      </c>
      <c r="MQ53" s="334">
        <f t="shared" si="85"/>
        <v>5.846627207157816</v>
      </c>
      <c r="MR53" s="334">
        <f t="shared" si="85"/>
        <v>5.9651153633058644</v>
      </c>
      <c r="MS53" s="334">
        <f t="shared" si="85"/>
        <v>5.5543460246930119</v>
      </c>
      <c r="MT53" s="334">
        <f t="shared" si="85"/>
        <v>5.5615290315259696</v>
      </c>
      <c r="MU53" s="334">
        <f t="shared" si="85"/>
        <v>5.4349133651726866</v>
      </c>
      <c r="MV53" s="334">
        <f t="shared" si="85"/>
        <v>5.5942539830498568</v>
      </c>
      <c r="MW53" s="334">
        <f t="shared" si="85"/>
        <v>6.090736712263018</v>
      </c>
      <c r="MX53" s="334">
        <f t="shared" si="85"/>
        <v>6.2796504439416765</v>
      </c>
      <c r="MY53" s="334">
        <f t="shared" si="85"/>
        <v>6.0160909865417986</v>
      </c>
      <c r="MZ53" s="334">
        <f t="shared" si="85"/>
        <v>5.431395081308386</v>
      </c>
      <c r="NA53" s="334">
        <f t="shared" si="85"/>
        <v>5.7236169371052101</v>
      </c>
      <c r="NB53" s="334">
        <f t="shared" si="85"/>
        <v>6.4560249668406229</v>
      </c>
      <c r="NC53" s="334">
        <f t="shared" si="85"/>
        <v>6.1563167391837164</v>
      </c>
      <c r="ND53" s="334">
        <f t="shared" si="85"/>
        <v>6.4902667518668968</v>
      </c>
      <c r="NE53" s="334">
        <f t="shared" si="85"/>
        <v>6.2684305005086163</v>
      </c>
      <c r="NF53" s="334">
        <f t="shared" si="85"/>
        <v>5.9963825674278644</v>
      </c>
      <c r="NG53" s="334">
        <f t="shared" si="85"/>
        <v>5.53744897543893</v>
      </c>
      <c r="NH53" s="334">
        <f t="shared" si="85"/>
        <v>5.2804308347645312</v>
      </c>
      <c r="NI53" s="334">
        <f t="shared" si="85"/>
        <v>5.9311433944042493</v>
      </c>
      <c r="NJ53" s="334">
        <f t="shared" si="85"/>
        <v>5.9187051104142698</v>
      </c>
    </row>
    <row r="54" spans="8:374" ht="15.75" hidden="1" thickBot="1" x14ac:dyDescent="0.3">
      <c r="H54" s="34" t="s">
        <v>259</v>
      </c>
      <c r="I54" s="200" t="s">
        <v>257</v>
      </c>
      <c r="J54" s="334">
        <f>SUM(J10:J25)</f>
        <v>20.898417269978307</v>
      </c>
      <c r="K54" s="334">
        <f t="shared" ref="K54:BV54" si="86">SUM(K10:K25)</f>
        <v>18.768197261386838</v>
      </c>
      <c r="L54" s="334">
        <f t="shared" si="86"/>
        <v>17.659811956358574</v>
      </c>
      <c r="M54" s="334">
        <f t="shared" si="86"/>
        <v>21.009194365043033</v>
      </c>
      <c r="N54" s="334">
        <f t="shared" si="86"/>
        <v>19.576679487473442</v>
      </c>
      <c r="O54" s="334">
        <f t="shared" si="86"/>
        <v>20.764805057623143</v>
      </c>
      <c r="P54" s="334">
        <f t="shared" si="86"/>
        <v>20.555118561751559</v>
      </c>
      <c r="Q54" s="334">
        <f t="shared" si="86"/>
        <v>16.738969836806</v>
      </c>
      <c r="R54" s="334">
        <f t="shared" si="86"/>
        <v>14.735811234120655</v>
      </c>
      <c r="S54" s="334">
        <f t="shared" si="86"/>
        <v>14.891065828202198</v>
      </c>
      <c r="T54" s="334">
        <f t="shared" si="86"/>
        <v>13.550597129543688</v>
      </c>
      <c r="U54" s="334">
        <f t="shared" si="86"/>
        <v>14.085241144882765</v>
      </c>
      <c r="V54" s="334">
        <f t="shared" si="86"/>
        <v>15.134445821174088</v>
      </c>
      <c r="W54" s="334">
        <f t="shared" si="86"/>
        <v>17.767933091071988</v>
      </c>
      <c r="X54" s="334">
        <f t="shared" si="86"/>
        <v>18.003851834958642</v>
      </c>
      <c r="Y54" s="334">
        <f t="shared" si="86"/>
        <v>14.897278394805907</v>
      </c>
      <c r="Z54" s="334">
        <f t="shared" si="86"/>
        <v>15.007934761619619</v>
      </c>
      <c r="AA54" s="334">
        <f t="shared" si="86"/>
        <v>15.577599261499289</v>
      </c>
      <c r="AB54" s="334">
        <f t="shared" si="86"/>
        <v>14.676251649354878</v>
      </c>
      <c r="AC54" s="334">
        <f t="shared" si="86"/>
        <v>14.587152214230411</v>
      </c>
      <c r="AD54" s="334">
        <f t="shared" si="86"/>
        <v>15.018404369872664</v>
      </c>
      <c r="AE54" s="334">
        <f t="shared" si="86"/>
        <v>13.775762040105741</v>
      </c>
      <c r="AF54" s="334">
        <f t="shared" si="86"/>
        <v>13.166508336011017</v>
      </c>
      <c r="AG54" s="334">
        <f t="shared" si="86"/>
        <v>13.016231873361287</v>
      </c>
      <c r="AH54" s="334">
        <f t="shared" si="86"/>
        <v>14.550056002246944</v>
      </c>
      <c r="AI54" s="334">
        <f t="shared" si="86"/>
        <v>14.282584967762066</v>
      </c>
      <c r="AJ54" s="334">
        <f t="shared" si="86"/>
        <v>14.439989782241405</v>
      </c>
      <c r="AK54" s="334">
        <f t="shared" si="86"/>
        <v>14.832363936769415</v>
      </c>
      <c r="AL54" s="334">
        <f t="shared" si="86"/>
        <v>13.744017678776908</v>
      </c>
      <c r="AM54" s="334">
        <f t="shared" si="86"/>
        <v>14.479116845668724</v>
      </c>
      <c r="AN54" s="334">
        <f t="shared" si="86"/>
        <v>14.112822003057941</v>
      </c>
      <c r="AO54" s="334">
        <f t="shared" si="86"/>
        <v>14.016611372189939</v>
      </c>
      <c r="AP54" s="334">
        <f t="shared" si="86"/>
        <v>15.077189787125077</v>
      </c>
      <c r="AQ54" s="334">
        <f t="shared" si="86"/>
        <v>16.54927306392495</v>
      </c>
      <c r="AR54" s="334">
        <f t="shared" si="86"/>
        <v>15.698042465316579</v>
      </c>
      <c r="AS54" s="334">
        <f t="shared" si="86"/>
        <v>13.794516520385622</v>
      </c>
      <c r="AT54" s="334">
        <f t="shared" si="86"/>
        <v>13.918684385569668</v>
      </c>
      <c r="AU54" s="334">
        <f t="shared" si="86"/>
        <v>14.615040497793998</v>
      </c>
      <c r="AV54" s="334">
        <f t="shared" si="86"/>
        <v>13.854670936707882</v>
      </c>
      <c r="AW54" s="334">
        <f t="shared" si="86"/>
        <v>14.068921164283754</v>
      </c>
      <c r="AX54" s="334">
        <f t="shared" si="86"/>
        <v>14.086086578514315</v>
      </c>
      <c r="AY54" s="334">
        <f t="shared" si="86"/>
        <v>14.854692630911691</v>
      </c>
      <c r="AZ54" s="334">
        <f t="shared" si="86"/>
        <v>13.323455770786442</v>
      </c>
      <c r="BA54" s="334">
        <f t="shared" si="86"/>
        <v>13.666151208767786</v>
      </c>
      <c r="BB54" s="334">
        <f t="shared" si="86"/>
        <v>12.523470754251498</v>
      </c>
      <c r="BC54" s="334">
        <f t="shared" si="86"/>
        <v>12.803526093407612</v>
      </c>
      <c r="BD54" s="334">
        <f t="shared" si="86"/>
        <v>12.314778257300349</v>
      </c>
      <c r="BE54" s="334">
        <f t="shared" si="86"/>
        <v>13.768205137782186</v>
      </c>
      <c r="BF54" s="334">
        <f t="shared" si="86"/>
        <v>13.408761514185835</v>
      </c>
      <c r="BG54" s="334">
        <f t="shared" si="86"/>
        <v>13.549442142262711</v>
      </c>
      <c r="BH54" s="334">
        <f t="shared" si="86"/>
        <v>11.775019898413898</v>
      </c>
      <c r="BI54" s="334">
        <f t="shared" si="86"/>
        <v>11.148773392998333</v>
      </c>
      <c r="BJ54" s="334">
        <f t="shared" si="86"/>
        <v>13.119863656098532</v>
      </c>
      <c r="BK54" s="334">
        <f t="shared" si="86"/>
        <v>13.352917874534624</v>
      </c>
      <c r="BL54" s="334">
        <f t="shared" si="86"/>
        <v>13.120789967599288</v>
      </c>
      <c r="BM54" s="334">
        <f t="shared" si="86"/>
        <v>14.670384167586818</v>
      </c>
      <c r="BN54" s="334">
        <f t="shared" si="86"/>
        <v>12.435227069162842</v>
      </c>
      <c r="BO54" s="334">
        <f t="shared" si="86"/>
        <v>11.966533641340208</v>
      </c>
      <c r="BP54" s="334">
        <f t="shared" si="86"/>
        <v>11.665027106544612</v>
      </c>
      <c r="BQ54" s="334">
        <f t="shared" si="86"/>
        <v>11.47894205757814</v>
      </c>
      <c r="BR54" s="334">
        <f t="shared" si="86"/>
        <v>14.014017007683451</v>
      </c>
      <c r="BS54" s="334">
        <f t="shared" si="86"/>
        <v>13.950945439453749</v>
      </c>
      <c r="BT54" s="334">
        <f t="shared" si="86"/>
        <v>14.618794006578502</v>
      </c>
      <c r="BU54" s="334">
        <f t="shared" si="86"/>
        <v>13.595056693936835</v>
      </c>
      <c r="BV54" s="334">
        <f t="shared" si="86"/>
        <v>12.353357383326149</v>
      </c>
      <c r="BW54" s="334">
        <f t="shared" ref="BW54:EH54" si="87">SUM(BW10:BW25)</f>
        <v>15.665901624802025</v>
      </c>
      <c r="BX54" s="334">
        <f t="shared" si="87"/>
        <v>13.416607746424212</v>
      </c>
      <c r="BY54" s="334">
        <f t="shared" si="87"/>
        <v>13.245969221581932</v>
      </c>
      <c r="BZ54" s="334">
        <f t="shared" si="87"/>
        <v>13.884016705535474</v>
      </c>
      <c r="CA54" s="334">
        <f t="shared" si="87"/>
        <v>14.182627859298501</v>
      </c>
      <c r="CB54" s="334">
        <f t="shared" si="87"/>
        <v>12.632590521474365</v>
      </c>
      <c r="CC54" s="334">
        <f t="shared" si="87"/>
        <v>15.216410816652827</v>
      </c>
      <c r="CD54" s="334">
        <f t="shared" si="87"/>
        <v>13.093771095185089</v>
      </c>
      <c r="CE54" s="334">
        <f t="shared" si="87"/>
        <v>12.43939069378232</v>
      </c>
      <c r="CF54" s="334">
        <f t="shared" si="87"/>
        <v>12.855538903022813</v>
      </c>
      <c r="CG54" s="334">
        <f t="shared" si="87"/>
        <v>13.607978829902926</v>
      </c>
      <c r="CH54" s="334">
        <f t="shared" si="87"/>
        <v>14.602592510518939</v>
      </c>
      <c r="CI54" s="334">
        <f t="shared" si="87"/>
        <v>12.562175788246329</v>
      </c>
      <c r="CJ54" s="334">
        <f t="shared" si="87"/>
        <v>13.466806115329192</v>
      </c>
      <c r="CK54" s="334">
        <f t="shared" si="87"/>
        <v>15.892722372612653</v>
      </c>
      <c r="CL54" s="334">
        <f t="shared" si="87"/>
        <v>13.408401791672729</v>
      </c>
      <c r="CM54" s="334">
        <f t="shared" si="87"/>
        <v>12.317570848132155</v>
      </c>
      <c r="CN54" s="334">
        <f t="shared" si="87"/>
        <v>13.281613723700124</v>
      </c>
      <c r="CO54" s="334">
        <f t="shared" si="87"/>
        <v>14.422853261863473</v>
      </c>
      <c r="CP54" s="334">
        <f t="shared" si="87"/>
        <v>12.121000501881928</v>
      </c>
      <c r="CQ54" s="334">
        <f t="shared" si="87"/>
        <v>12.589694768883538</v>
      </c>
      <c r="CR54" s="334">
        <f t="shared" si="87"/>
        <v>12.06241784757346</v>
      </c>
      <c r="CS54" s="334">
        <f t="shared" si="87"/>
        <v>12.167961998179354</v>
      </c>
      <c r="CT54" s="334">
        <f t="shared" si="87"/>
        <v>12.496856066199907</v>
      </c>
      <c r="CU54" s="334">
        <f t="shared" si="87"/>
        <v>13.307770653386918</v>
      </c>
      <c r="CV54" s="334">
        <f t="shared" si="87"/>
        <v>13.014199970611001</v>
      </c>
      <c r="CW54" s="334">
        <f t="shared" si="87"/>
        <v>12.99764133593454</v>
      </c>
      <c r="CX54" s="334">
        <f t="shared" si="87"/>
        <v>13.00123541047571</v>
      </c>
      <c r="CY54" s="334">
        <f t="shared" si="87"/>
        <v>11.935764530003224</v>
      </c>
      <c r="CZ54" s="334">
        <f t="shared" si="87"/>
        <v>12.617065671980193</v>
      </c>
      <c r="DA54" s="334">
        <f t="shared" si="87"/>
        <v>12.546804317561552</v>
      </c>
      <c r="DB54" s="334">
        <f t="shared" si="87"/>
        <v>12.643970994329479</v>
      </c>
      <c r="DC54" s="334">
        <f t="shared" si="87"/>
        <v>13.940098721145031</v>
      </c>
      <c r="DD54" s="334">
        <f t="shared" si="87"/>
        <v>12.538105938037329</v>
      </c>
      <c r="DE54" s="334">
        <f t="shared" si="87"/>
        <v>12.186513210215058</v>
      </c>
      <c r="DF54" s="334">
        <f t="shared" si="87"/>
        <v>11.643666976293376</v>
      </c>
      <c r="DG54" s="334">
        <f t="shared" si="87"/>
        <v>11.490747284786952</v>
      </c>
      <c r="DH54" s="334">
        <f t="shared" si="87"/>
        <v>11.119169277263131</v>
      </c>
      <c r="DI54" s="334">
        <f t="shared" si="87"/>
        <v>12.069877168079669</v>
      </c>
      <c r="DJ54" s="334">
        <f t="shared" si="87"/>
        <v>15.165310219026059</v>
      </c>
      <c r="DK54" s="334">
        <f t="shared" si="87"/>
        <v>12.270144578705345</v>
      </c>
      <c r="DL54" s="334">
        <f t="shared" si="87"/>
        <v>12.139606074764714</v>
      </c>
      <c r="DM54" s="334">
        <f t="shared" si="87"/>
        <v>11.884783122986839</v>
      </c>
      <c r="DN54" s="334">
        <f t="shared" si="87"/>
        <v>13.010482810446238</v>
      </c>
      <c r="DO54" s="334">
        <f t="shared" si="87"/>
        <v>11.850652893447203</v>
      </c>
      <c r="DP54" s="334">
        <f t="shared" si="87"/>
        <v>12.75020790836682</v>
      </c>
      <c r="DQ54" s="334">
        <f t="shared" si="87"/>
        <v>12.613510060836006</v>
      </c>
      <c r="DR54" s="334">
        <f t="shared" si="87"/>
        <v>11.449898491911171</v>
      </c>
      <c r="DS54" s="334">
        <f t="shared" si="87"/>
        <v>10.963259275451009</v>
      </c>
      <c r="DT54" s="334">
        <f t="shared" si="87"/>
        <v>11.899460309634817</v>
      </c>
      <c r="DU54" s="334">
        <f t="shared" si="87"/>
        <v>10.869219354492136</v>
      </c>
      <c r="DV54" s="334">
        <f t="shared" si="87"/>
        <v>11.671944098094109</v>
      </c>
      <c r="DW54" s="334">
        <f t="shared" si="87"/>
        <v>12.322127817959162</v>
      </c>
      <c r="DX54" s="334">
        <f t="shared" si="87"/>
        <v>12.68146539839217</v>
      </c>
      <c r="DY54" s="334">
        <f t="shared" si="87"/>
        <v>11.718055533924133</v>
      </c>
      <c r="DZ54" s="334">
        <f t="shared" si="87"/>
        <v>11.511725565376855</v>
      </c>
      <c r="EA54" s="334">
        <f t="shared" si="87"/>
        <v>13.090671592485887</v>
      </c>
      <c r="EB54" s="334">
        <f t="shared" si="87"/>
        <v>15.264316387288778</v>
      </c>
      <c r="EC54" s="334">
        <f t="shared" si="87"/>
        <v>14.366687904620846</v>
      </c>
      <c r="ED54" s="334">
        <f t="shared" si="87"/>
        <v>13.303324139150861</v>
      </c>
      <c r="EE54" s="334">
        <f t="shared" si="87"/>
        <v>12.891147134277936</v>
      </c>
      <c r="EF54" s="334">
        <f t="shared" si="87"/>
        <v>12.16367272087102</v>
      </c>
      <c r="EG54" s="334">
        <f t="shared" si="87"/>
        <v>12.252848056739046</v>
      </c>
      <c r="EH54" s="334">
        <f t="shared" si="87"/>
        <v>12.290936641938105</v>
      </c>
      <c r="EI54" s="334">
        <f t="shared" ref="EI54:GT54" si="88">SUM(EI10:EI25)</f>
        <v>11.825214171400946</v>
      </c>
      <c r="EJ54" s="334">
        <f t="shared" si="88"/>
        <v>12.26882954377516</v>
      </c>
      <c r="EK54" s="334">
        <f t="shared" si="88"/>
        <v>13.424769298963902</v>
      </c>
      <c r="EL54" s="334">
        <f t="shared" si="88"/>
        <v>13.511328384148859</v>
      </c>
      <c r="EM54" s="334">
        <f t="shared" si="88"/>
        <v>12.607735459429289</v>
      </c>
      <c r="EN54" s="334">
        <f t="shared" si="88"/>
        <v>14.179709781089461</v>
      </c>
      <c r="EO54" s="334">
        <f t="shared" si="88"/>
        <v>12.927692817854684</v>
      </c>
      <c r="EP54" s="334">
        <f t="shared" si="88"/>
        <v>12.367942002881112</v>
      </c>
      <c r="EQ54" s="334">
        <f t="shared" si="88"/>
        <v>12.562294046976271</v>
      </c>
      <c r="ER54" s="334">
        <f t="shared" si="88"/>
        <v>13.917875663350509</v>
      </c>
      <c r="ES54" s="334">
        <f t="shared" si="88"/>
        <v>16.083580028143949</v>
      </c>
      <c r="ET54" s="334">
        <f t="shared" si="88"/>
        <v>14.873943146250447</v>
      </c>
      <c r="EU54" s="334">
        <f t="shared" si="88"/>
        <v>12.924613334994607</v>
      </c>
      <c r="EV54" s="334">
        <f t="shared" si="88"/>
        <v>15.241158060822329</v>
      </c>
      <c r="EW54" s="334">
        <f t="shared" si="88"/>
        <v>16.81213572388647</v>
      </c>
      <c r="EX54" s="334">
        <f t="shared" si="88"/>
        <v>18.472654843538063</v>
      </c>
      <c r="EY54" s="334">
        <f t="shared" si="88"/>
        <v>25.099518556373948</v>
      </c>
      <c r="EZ54" s="334">
        <f t="shared" si="88"/>
        <v>16.039350488046807</v>
      </c>
      <c r="FA54" s="334">
        <f t="shared" si="88"/>
        <v>15.040336783582664</v>
      </c>
      <c r="FB54" s="334">
        <f t="shared" si="88"/>
        <v>18.897070996336623</v>
      </c>
      <c r="FC54" s="334">
        <f t="shared" si="88"/>
        <v>17.062632590355843</v>
      </c>
      <c r="FD54" s="334">
        <f t="shared" si="88"/>
        <v>15.464876498451272</v>
      </c>
      <c r="FE54" s="334">
        <f t="shared" si="88"/>
        <v>17.178104870462867</v>
      </c>
      <c r="FF54" s="334">
        <f t="shared" si="88"/>
        <v>26.958967824656625</v>
      </c>
      <c r="FG54" s="334">
        <f t="shared" si="88"/>
        <v>15.898742826864398</v>
      </c>
      <c r="FH54" s="334">
        <f t="shared" si="88"/>
        <v>14.24937248563875</v>
      </c>
      <c r="FI54" s="334">
        <f t="shared" si="88"/>
        <v>14.145347118145501</v>
      </c>
      <c r="FJ54" s="334">
        <f t="shared" si="88"/>
        <v>14.434325797869004</v>
      </c>
      <c r="FK54" s="334">
        <f t="shared" si="88"/>
        <v>14.451870786736619</v>
      </c>
      <c r="FL54" s="334">
        <f t="shared" si="88"/>
        <v>17.31804419421734</v>
      </c>
      <c r="FM54" s="334">
        <f t="shared" si="88"/>
        <v>20.652334369696739</v>
      </c>
      <c r="FN54" s="334">
        <f t="shared" si="88"/>
        <v>17.506319360651446</v>
      </c>
      <c r="FO54" s="334">
        <f t="shared" si="88"/>
        <v>15.655680402865681</v>
      </c>
      <c r="FP54" s="334">
        <f t="shared" si="88"/>
        <v>16.001510212662925</v>
      </c>
      <c r="FQ54" s="334">
        <f t="shared" si="88"/>
        <v>16.201598542247257</v>
      </c>
      <c r="FR54" s="334">
        <f t="shared" si="88"/>
        <v>22.243877469298038</v>
      </c>
      <c r="FS54" s="334">
        <f t="shared" si="88"/>
        <v>18.190374390122933</v>
      </c>
      <c r="FT54" s="334">
        <f t="shared" si="88"/>
        <v>23.012516508974329</v>
      </c>
      <c r="FU54" s="334">
        <f t="shared" si="88"/>
        <v>26.641764916992528</v>
      </c>
      <c r="FV54" s="334">
        <f t="shared" si="88"/>
        <v>27.300886026072778</v>
      </c>
      <c r="FW54" s="334">
        <f t="shared" si="88"/>
        <v>29.033458144886939</v>
      </c>
      <c r="FX54" s="334">
        <f t="shared" si="88"/>
        <v>23.22377596164829</v>
      </c>
      <c r="FY54" s="334">
        <f t="shared" si="88"/>
        <v>24.540600921666108</v>
      </c>
      <c r="FZ54" s="334">
        <f t="shared" si="88"/>
        <v>19.649985635433527</v>
      </c>
      <c r="GA54" s="334">
        <f t="shared" si="88"/>
        <v>16.956985943698164</v>
      </c>
      <c r="GB54" s="334">
        <f t="shared" si="88"/>
        <v>23.043759702309838</v>
      </c>
      <c r="GC54" s="334">
        <f t="shared" si="88"/>
        <v>23.163548299570671</v>
      </c>
      <c r="GD54" s="334">
        <f t="shared" si="88"/>
        <v>20.857512947185956</v>
      </c>
      <c r="GE54" s="334">
        <f t="shared" si="88"/>
        <v>18.760317827592996</v>
      </c>
      <c r="GF54" s="334">
        <f t="shared" si="88"/>
        <v>23.322153353522914</v>
      </c>
      <c r="GG54" s="334">
        <f t="shared" si="88"/>
        <v>31.30937720474002</v>
      </c>
      <c r="GH54" s="334">
        <f t="shared" si="88"/>
        <v>35.961740817693752</v>
      </c>
      <c r="GI54" s="334">
        <f t="shared" si="88"/>
        <v>39.853375622505226</v>
      </c>
      <c r="GJ54" s="334">
        <f t="shared" si="88"/>
        <v>38.224089289781098</v>
      </c>
      <c r="GK54" s="334">
        <f t="shared" si="88"/>
        <v>36.239190877315508</v>
      </c>
      <c r="GL54" s="334">
        <f t="shared" si="88"/>
        <v>35.191609947056001</v>
      </c>
      <c r="GM54" s="334">
        <f t="shared" si="88"/>
        <v>37.616902050225058</v>
      </c>
      <c r="GN54" s="334">
        <f t="shared" si="88"/>
        <v>27.809667001274409</v>
      </c>
      <c r="GO54" s="334">
        <f t="shared" si="88"/>
        <v>22.244260145149447</v>
      </c>
      <c r="GP54" s="334">
        <f t="shared" si="88"/>
        <v>23.296141598163153</v>
      </c>
      <c r="GQ54" s="334">
        <f t="shared" si="88"/>
        <v>26.220543222845464</v>
      </c>
      <c r="GR54" s="334">
        <f t="shared" si="88"/>
        <v>31.354230123781477</v>
      </c>
      <c r="GS54" s="334">
        <f t="shared" si="88"/>
        <v>29.548351510684391</v>
      </c>
      <c r="GT54" s="334">
        <f t="shared" si="88"/>
        <v>27.180389370391346</v>
      </c>
      <c r="GU54" s="334">
        <f t="shared" ref="GU54:JF54" si="89">SUM(GU10:GU25)</f>
        <v>26.883362009068499</v>
      </c>
      <c r="GV54" s="334">
        <f t="shared" si="89"/>
        <v>31.523014809723879</v>
      </c>
      <c r="GW54" s="334">
        <f t="shared" si="89"/>
        <v>28.76304451269559</v>
      </c>
      <c r="GX54" s="334">
        <f t="shared" si="89"/>
        <v>35.816980923683523</v>
      </c>
      <c r="GY54" s="334">
        <f t="shared" si="89"/>
        <v>31.534728710983138</v>
      </c>
      <c r="GZ54" s="334">
        <f t="shared" si="89"/>
        <v>28.340628428155661</v>
      </c>
      <c r="HA54" s="334">
        <f t="shared" si="89"/>
        <v>24.961095520886715</v>
      </c>
      <c r="HB54" s="334">
        <f t="shared" si="89"/>
        <v>26.999663015432908</v>
      </c>
      <c r="HC54" s="334">
        <f t="shared" si="89"/>
        <v>22.71164487806859</v>
      </c>
      <c r="HD54" s="334">
        <f t="shared" si="89"/>
        <v>30.230076443382487</v>
      </c>
      <c r="HE54" s="334">
        <f t="shared" si="89"/>
        <v>30.601331522463205</v>
      </c>
      <c r="HF54" s="334">
        <f t="shared" si="89"/>
        <v>33.007934321594689</v>
      </c>
      <c r="HG54" s="334">
        <f t="shared" si="89"/>
        <v>26.768601597272024</v>
      </c>
      <c r="HH54" s="334">
        <f t="shared" si="89"/>
        <v>29.879891271199366</v>
      </c>
      <c r="HI54" s="334">
        <f t="shared" si="89"/>
        <v>33.050801257960622</v>
      </c>
      <c r="HJ54" s="334">
        <f t="shared" si="89"/>
        <v>33.69539193275655</v>
      </c>
      <c r="HK54" s="334">
        <f t="shared" si="89"/>
        <v>29.443484977275769</v>
      </c>
      <c r="HL54" s="334">
        <f t="shared" si="89"/>
        <v>24.28272946554776</v>
      </c>
      <c r="HM54" s="334">
        <f t="shared" si="89"/>
        <v>27.294711536906615</v>
      </c>
      <c r="HN54" s="334">
        <f t="shared" si="89"/>
        <v>31.871553366837354</v>
      </c>
      <c r="HO54" s="334">
        <f t="shared" si="89"/>
        <v>36.295069761109616</v>
      </c>
      <c r="HP54" s="334">
        <f t="shared" si="89"/>
        <v>33.83994184068186</v>
      </c>
      <c r="HQ54" s="334">
        <f t="shared" si="89"/>
        <v>31.759965326471402</v>
      </c>
      <c r="HR54" s="334">
        <f t="shared" si="89"/>
        <v>37.639537049506515</v>
      </c>
      <c r="HS54" s="334">
        <f t="shared" si="89"/>
        <v>38.07691213782406</v>
      </c>
      <c r="HT54" s="334">
        <f t="shared" si="89"/>
        <v>36.775053117941837</v>
      </c>
      <c r="HU54" s="334">
        <f t="shared" si="89"/>
        <v>35.474377073059017</v>
      </c>
      <c r="HV54" s="334">
        <f t="shared" si="89"/>
        <v>35.302331746832699</v>
      </c>
      <c r="HW54" s="334">
        <f t="shared" si="89"/>
        <v>33.577206149658977</v>
      </c>
      <c r="HX54" s="334">
        <f t="shared" si="89"/>
        <v>26.568086439502913</v>
      </c>
      <c r="HY54" s="334">
        <f t="shared" si="89"/>
        <v>31.362553743673118</v>
      </c>
      <c r="HZ54" s="334">
        <f t="shared" si="89"/>
        <v>23.902945937540427</v>
      </c>
      <c r="IA54" s="334">
        <f t="shared" si="89"/>
        <v>28.518623301656262</v>
      </c>
      <c r="IB54" s="334">
        <f t="shared" si="89"/>
        <v>32.701252776621459</v>
      </c>
      <c r="IC54" s="334">
        <f t="shared" si="89"/>
        <v>34.829355296361413</v>
      </c>
      <c r="ID54" s="334">
        <f t="shared" si="89"/>
        <v>34.20099254703765</v>
      </c>
      <c r="IE54" s="334">
        <f t="shared" si="89"/>
        <v>32.267084743265357</v>
      </c>
      <c r="IF54" s="334">
        <f t="shared" si="89"/>
        <v>21.765792035819349</v>
      </c>
      <c r="IG54" s="334">
        <f t="shared" si="89"/>
        <v>20.452626150604399</v>
      </c>
      <c r="IH54" s="334">
        <f t="shared" si="89"/>
        <v>22.656987990320083</v>
      </c>
      <c r="II54" s="334">
        <f t="shared" si="89"/>
        <v>27.884750863606545</v>
      </c>
      <c r="IJ54" s="334">
        <f t="shared" si="89"/>
        <v>22.804560968613909</v>
      </c>
      <c r="IK54" s="334">
        <f t="shared" si="89"/>
        <v>23.597820182347597</v>
      </c>
      <c r="IL54" s="334">
        <f t="shared" si="89"/>
        <v>25.61899820998579</v>
      </c>
      <c r="IM54" s="334">
        <f t="shared" si="89"/>
        <v>26.863825957316418</v>
      </c>
      <c r="IN54" s="334">
        <f t="shared" si="89"/>
        <v>32.911608678936972</v>
      </c>
      <c r="IO54" s="334">
        <f t="shared" si="89"/>
        <v>38.190531696113723</v>
      </c>
      <c r="IP54" s="334">
        <f t="shared" si="89"/>
        <v>40.434485053629665</v>
      </c>
      <c r="IQ54" s="334">
        <f t="shared" si="89"/>
        <v>36.629892632174894</v>
      </c>
      <c r="IR54" s="334">
        <f t="shared" si="89"/>
        <v>24.209761464735511</v>
      </c>
      <c r="IS54" s="334">
        <f t="shared" si="89"/>
        <v>23.292648153621283</v>
      </c>
      <c r="IT54" s="334">
        <f t="shared" si="89"/>
        <v>27.473156220200202</v>
      </c>
      <c r="IU54" s="334">
        <f t="shared" si="89"/>
        <v>37.63999658012321</v>
      </c>
      <c r="IV54" s="334">
        <f t="shared" si="89"/>
        <v>36.65471869316535</v>
      </c>
      <c r="IW54" s="334">
        <f t="shared" si="89"/>
        <v>33.747566239250787</v>
      </c>
      <c r="IX54" s="334">
        <f t="shared" si="89"/>
        <v>35.867648938410362</v>
      </c>
      <c r="IY54" s="334">
        <f t="shared" si="89"/>
        <v>22.232691517752404</v>
      </c>
      <c r="IZ54" s="334">
        <f t="shared" si="89"/>
        <v>20.158234372909668</v>
      </c>
      <c r="JA54" s="334">
        <f t="shared" si="89"/>
        <v>17.148804568608533</v>
      </c>
      <c r="JB54" s="334">
        <f t="shared" si="89"/>
        <v>16.545395791089859</v>
      </c>
      <c r="JC54" s="334">
        <f t="shared" si="89"/>
        <v>20.128357932533852</v>
      </c>
      <c r="JD54" s="334">
        <f t="shared" si="89"/>
        <v>22.18483879524608</v>
      </c>
      <c r="JE54" s="334">
        <f t="shared" si="89"/>
        <v>20.202839996320964</v>
      </c>
      <c r="JF54" s="334">
        <f t="shared" si="89"/>
        <v>20.831263047366487</v>
      </c>
      <c r="JG54" s="334">
        <f t="shared" ref="JG54:LR54" si="90">SUM(JG10:JG25)</f>
        <v>23.331367401469752</v>
      </c>
      <c r="JH54" s="334">
        <f t="shared" si="90"/>
        <v>25.462463684239879</v>
      </c>
      <c r="JI54" s="334">
        <f t="shared" si="90"/>
        <v>21.161669924577488</v>
      </c>
      <c r="JJ54" s="334">
        <f t="shared" si="90"/>
        <v>23.09693887846937</v>
      </c>
      <c r="JK54" s="334">
        <f t="shared" si="90"/>
        <v>22.381584969787742</v>
      </c>
      <c r="JL54" s="334">
        <f t="shared" si="90"/>
        <v>17.626347076583514</v>
      </c>
      <c r="JM54" s="334">
        <f t="shared" si="90"/>
        <v>16.657437819061286</v>
      </c>
      <c r="JN54" s="334">
        <f t="shared" si="90"/>
        <v>19.850376948944277</v>
      </c>
      <c r="JO54" s="334">
        <f t="shared" si="90"/>
        <v>16.61807030223769</v>
      </c>
      <c r="JP54" s="334">
        <f t="shared" si="90"/>
        <v>14.365981982845685</v>
      </c>
      <c r="JQ54" s="334">
        <f t="shared" si="90"/>
        <v>15.878897227884906</v>
      </c>
      <c r="JR54" s="334">
        <f t="shared" si="90"/>
        <v>21.390828301200955</v>
      </c>
      <c r="JS54" s="334">
        <f t="shared" si="90"/>
        <v>17.084490334162773</v>
      </c>
      <c r="JT54" s="334">
        <f t="shared" si="90"/>
        <v>14.496809987708779</v>
      </c>
      <c r="JU54" s="334">
        <f t="shared" si="90"/>
        <v>15.556060886691144</v>
      </c>
      <c r="JV54" s="334">
        <f t="shared" si="90"/>
        <v>15.341097565713138</v>
      </c>
      <c r="JW54" s="334">
        <f t="shared" si="90"/>
        <v>15.940894210864974</v>
      </c>
      <c r="JX54" s="334">
        <f t="shared" si="90"/>
        <v>18.015669876702123</v>
      </c>
      <c r="JY54" s="334">
        <f t="shared" si="90"/>
        <v>17.94270705083937</v>
      </c>
      <c r="JZ54" s="334">
        <f t="shared" si="90"/>
        <v>16.822340992261079</v>
      </c>
      <c r="KA54" s="334">
        <f t="shared" si="90"/>
        <v>15.171819098700906</v>
      </c>
      <c r="KB54" s="334">
        <f t="shared" si="90"/>
        <v>15.372120716224959</v>
      </c>
      <c r="KC54" s="334">
        <f t="shared" si="90"/>
        <v>19.502508809363771</v>
      </c>
      <c r="KD54" s="334">
        <f t="shared" si="90"/>
        <v>15.560505752203385</v>
      </c>
      <c r="KE54" s="334">
        <f t="shared" si="90"/>
        <v>16.255837933548662</v>
      </c>
      <c r="KF54" s="334">
        <f t="shared" si="90"/>
        <v>18.32504837282065</v>
      </c>
      <c r="KG54" s="334">
        <f t="shared" si="90"/>
        <v>17.766506091229541</v>
      </c>
      <c r="KH54" s="334">
        <f t="shared" si="90"/>
        <v>13.43469373571523</v>
      </c>
      <c r="KI54" s="334">
        <f t="shared" si="90"/>
        <v>13.489297578785052</v>
      </c>
      <c r="KJ54" s="334">
        <f t="shared" si="90"/>
        <v>14.310977472024698</v>
      </c>
      <c r="KK54" s="334">
        <f t="shared" si="90"/>
        <v>13.501266806761169</v>
      </c>
      <c r="KL54" s="334">
        <f t="shared" si="90"/>
        <v>12.399169895354639</v>
      </c>
      <c r="KM54" s="334">
        <f t="shared" si="90"/>
        <v>12.39642201996022</v>
      </c>
      <c r="KN54" s="334">
        <f t="shared" si="90"/>
        <v>13.023070922423683</v>
      </c>
      <c r="KO54" s="334">
        <f t="shared" si="90"/>
        <v>12.57316038586548</v>
      </c>
      <c r="KP54" s="334">
        <f t="shared" si="90"/>
        <v>12.785922936536007</v>
      </c>
      <c r="KQ54" s="334">
        <f t="shared" si="90"/>
        <v>14.26973683374249</v>
      </c>
      <c r="KR54" s="334">
        <f t="shared" si="90"/>
        <v>12.822850819429073</v>
      </c>
      <c r="KS54" s="334">
        <f t="shared" si="90"/>
        <v>11.747395746367181</v>
      </c>
      <c r="KT54" s="334">
        <f t="shared" si="90"/>
        <v>12.179397564615051</v>
      </c>
      <c r="KU54" s="334">
        <f t="shared" si="90"/>
        <v>12.121164556612683</v>
      </c>
      <c r="KV54" s="334">
        <f t="shared" si="90"/>
        <v>12.671874954443647</v>
      </c>
      <c r="KW54" s="334">
        <f t="shared" si="90"/>
        <v>14.410965098013369</v>
      </c>
      <c r="KX54" s="334">
        <f t="shared" si="90"/>
        <v>13.88783425750662</v>
      </c>
      <c r="KY54" s="334">
        <f t="shared" si="90"/>
        <v>12.133239286655639</v>
      </c>
      <c r="KZ54" s="334">
        <f t="shared" si="90"/>
        <v>12.137858947117509</v>
      </c>
      <c r="LA54" s="334">
        <f t="shared" si="90"/>
        <v>11.614938911240881</v>
      </c>
      <c r="LB54" s="334">
        <f t="shared" si="90"/>
        <v>12.762075011273414</v>
      </c>
      <c r="LC54" s="334">
        <f t="shared" si="90"/>
        <v>13.392887755768173</v>
      </c>
      <c r="LD54" s="334">
        <f t="shared" si="90"/>
        <v>14.161143455106608</v>
      </c>
      <c r="LE54" s="334">
        <f t="shared" si="90"/>
        <v>14.875377019773401</v>
      </c>
      <c r="LF54" s="334">
        <f t="shared" si="90"/>
        <v>14.167534992795533</v>
      </c>
      <c r="LG54" s="334">
        <f t="shared" si="90"/>
        <v>14.024577299720827</v>
      </c>
      <c r="LH54" s="334">
        <f t="shared" si="90"/>
        <v>12.967939615268291</v>
      </c>
      <c r="LI54" s="334">
        <f t="shared" si="90"/>
        <v>12.950023230460094</v>
      </c>
      <c r="LJ54" s="334">
        <f t="shared" si="90"/>
        <v>13.77175367714046</v>
      </c>
      <c r="LK54" s="334">
        <f t="shared" si="90"/>
        <v>14.928001303253465</v>
      </c>
      <c r="LL54" s="334">
        <f t="shared" si="90"/>
        <v>15.90469671696802</v>
      </c>
      <c r="LM54" s="334">
        <f t="shared" si="90"/>
        <v>14.687657175210791</v>
      </c>
      <c r="LN54" s="334">
        <f t="shared" si="90"/>
        <v>14.049373234676466</v>
      </c>
      <c r="LO54" s="334">
        <f t="shared" si="90"/>
        <v>14.722510781647898</v>
      </c>
      <c r="LP54" s="334">
        <f t="shared" si="90"/>
        <v>16.734995248443568</v>
      </c>
      <c r="LQ54" s="334">
        <f t="shared" si="90"/>
        <v>14.834170853085764</v>
      </c>
      <c r="LR54" s="334">
        <f t="shared" si="90"/>
        <v>15.588288933941044</v>
      </c>
      <c r="LS54" s="334">
        <f t="shared" ref="LS54:NJ54" si="91">SUM(LS10:LS25)</f>
        <v>16.501524139960331</v>
      </c>
      <c r="LT54" s="334">
        <f t="shared" si="91"/>
        <v>13.560920899886082</v>
      </c>
      <c r="LU54" s="334">
        <f t="shared" si="91"/>
        <v>14.441934796852015</v>
      </c>
      <c r="LV54" s="334">
        <f t="shared" si="91"/>
        <v>16.183092347147653</v>
      </c>
      <c r="LW54" s="334">
        <f t="shared" si="91"/>
        <v>19.628112538523379</v>
      </c>
      <c r="LX54" s="334">
        <f t="shared" si="91"/>
        <v>18.094708572716257</v>
      </c>
      <c r="LY54" s="334">
        <f t="shared" si="91"/>
        <v>16.381381258899385</v>
      </c>
      <c r="LZ54" s="334">
        <f t="shared" si="91"/>
        <v>16.039925531360353</v>
      </c>
      <c r="MA54" s="334">
        <f t="shared" si="91"/>
        <v>15.309121068679351</v>
      </c>
      <c r="MB54" s="334">
        <f t="shared" si="91"/>
        <v>15.062054577463366</v>
      </c>
      <c r="MC54" s="334">
        <f t="shared" si="91"/>
        <v>15.234164715636735</v>
      </c>
      <c r="MD54" s="334">
        <f t="shared" si="91"/>
        <v>14.745042402292841</v>
      </c>
      <c r="ME54" s="334">
        <f t="shared" si="91"/>
        <v>15.053594022028037</v>
      </c>
      <c r="MF54" s="334">
        <f t="shared" si="91"/>
        <v>14.778413130731467</v>
      </c>
      <c r="MG54" s="334">
        <f t="shared" si="91"/>
        <v>15.420817820325853</v>
      </c>
      <c r="MH54" s="334">
        <f t="shared" si="91"/>
        <v>13.178955120980447</v>
      </c>
      <c r="MI54" s="334">
        <f t="shared" si="91"/>
        <v>14.205365284686255</v>
      </c>
      <c r="MJ54" s="334">
        <f t="shared" si="91"/>
        <v>15.111004535866474</v>
      </c>
      <c r="MK54" s="334">
        <f t="shared" si="91"/>
        <v>15.153511924668615</v>
      </c>
      <c r="ML54" s="334">
        <f t="shared" si="91"/>
        <v>14.631230176313627</v>
      </c>
      <c r="MM54" s="334">
        <f t="shared" si="91"/>
        <v>16.751638556909409</v>
      </c>
      <c r="MN54" s="334">
        <f t="shared" si="91"/>
        <v>17.65917861650604</v>
      </c>
      <c r="MO54" s="334">
        <f t="shared" si="91"/>
        <v>15.596669162657337</v>
      </c>
      <c r="MP54" s="334">
        <f t="shared" si="91"/>
        <v>15.496292085163708</v>
      </c>
      <c r="MQ54" s="334">
        <f t="shared" si="91"/>
        <v>15.580225157762904</v>
      </c>
      <c r="MR54" s="334">
        <f t="shared" si="91"/>
        <v>15.746556558537231</v>
      </c>
      <c r="MS54" s="334">
        <f t="shared" si="91"/>
        <v>14.651209142462744</v>
      </c>
      <c r="MT54" s="334">
        <f t="shared" si="91"/>
        <v>16.302938364672329</v>
      </c>
      <c r="MU54" s="334">
        <f t="shared" si="91"/>
        <v>18.001822932220431</v>
      </c>
      <c r="MV54" s="334">
        <f t="shared" si="91"/>
        <v>15.1119736640544</v>
      </c>
      <c r="MW54" s="334">
        <f t="shared" si="91"/>
        <v>15.902115898250134</v>
      </c>
      <c r="MX54" s="334">
        <f t="shared" si="91"/>
        <v>15.815011033875777</v>
      </c>
      <c r="MY54" s="334">
        <f t="shared" si="91"/>
        <v>15.415894968202551</v>
      </c>
      <c r="MZ54" s="334">
        <f t="shared" si="91"/>
        <v>14.86293137481311</v>
      </c>
      <c r="NA54" s="334">
        <f t="shared" si="91"/>
        <v>16.486526337898837</v>
      </c>
      <c r="NB54" s="334">
        <f t="shared" si="91"/>
        <v>16.853426396406103</v>
      </c>
      <c r="NC54" s="334">
        <f t="shared" si="91"/>
        <v>17.681357365671648</v>
      </c>
      <c r="ND54" s="334">
        <f t="shared" si="91"/>
        <v>17.718533277675355</v>
      </c>
      <c r="NE54" s="334">
        <f t="shared" si="91"/>
        <v>16.758246530586415</v>
      </c>
      <c r="NF54" s="334">
        <f t="shared" si="91"/>
        <v>15.677412279247172</v>
      </c>
      <c r="NG54" s="334">
        <f t="shared" si="91"/>
        <v>15.594089050938555</v>
      </c>
      <c r="NH54" s="334">
        <f t="shared" si="91"/>
        <v>14.785789953149617</v>
      </c>
      <c r="NI54" s="334">
        <f t="shared" si="91"/>
        <v>17.180314493547307</v>
      </c>
      <c r="NJ54" s="334">
        <f t="shared" si="91"/>
        <v>16.917347897778303</v>
      </c>
    </row>
    <row r="55" spans="8:374" hidden="1" x14ac:dyDescent="0.25"/>
    <row r="56" spans="8:374" hidden="1" x14ac:dyDescent="0.25"/>
    <row r="57" spans="8:374" ht="15.75" hidden="1" thickBot="1" x14ac:dyDescent="0.3">
      <c r="J57" s="609">
        <v>190</v>
      </c>
      <c r="K57" s="609"/>
      <c r="L57" s="609"/>
      <c r="M57" s="609"/>
      <c r="N57" s="435"/>
      <c r="O57" s="609">
        <v>191</v>
      </c>
      <c r="P57" s="609"/>
      <c r="Q57" s="609"/>
      <c r="R57" s="609"/>
      <c r="S57" s="435"/>
      <c r="T57" s="609">
        <v>192</v>
      </c>
      <c r="U57" s="609"/>
      <c r="V57" s="609"/>
      <c r="W57" s="609"/>
      <c r="X57" s="435"/>
      <c r="Y57" s="609">
        <v>193</v>
      </c>
      <c r="Z57" s="609"/>
      <c r="AA57" s="609"/>
    </row>
    <row r="58" spans="8:374" ht="15.75" hidden="1" thickBot="1" x14ac:dyDescent="0.3">
      <c r="J58" s="399" t="s">
        <v>27</v>
      </c>
      <c r="K58" s="319" t="s">
        <v>276</v>
      </c>
      <c r="L58" s="319" t="s">
        <v>42</v>
      </c>
      <c r="M58" s="319" t="s">
        <v>39</v>
      </c>
      <c r="O58" s="399" t="s">
        <v>27</v>
      </c>
      <c r="P58" s="319" t="s">
        <v>276</v>
      </c>
      <c r="Q58" s="319" t="s">
        <v>42</v>
      </c>
      <c r="R58" s="319" t="s">
        <v>39</v>
      </c>
      <c r="T58" s="399" t="s">
        <v>27</v>
      </c>
      <c r="U58" s="319" t="s">
        <v>276</v>
      </c>
      <c r="V58" s="319" t="s">
        <v>42</v>
      </c>
      <c r="W58" s="319" t="s">
        <v>39</v>
      </c>
      <c r="Y58" s="399" t="s">
        <v>27</v>
      </c>
      <c r="Z58" s="319" t="s">
        <v>256</v>
      </c>
      <c r="AA58" s="319" t="s">
        <v>257</v>
      </c>
    </row>
    <row r="59" spans="8:374" hidden="1" x14ac:dyDescent="0.25">
      <c r="J59" s="318" t="s">
        <v>79</v>
      </c>
      <c r="K59" s="341">
        <f>SUMIFS($J$38:$NJ$38,$J$3:$NJ$3,"&gt;="&amp;A5,$J$3:$NJ$3,"&lt;="&amp;B5)</f>
        <v>228.0017935498397</v>
      </c>
      <c r="L59" s="341">
        <f>SUMIFS($J$39:$NJ$39,$J$3:$NJ$3,"&gt;="&amp;A5,$J$3:$NJ$3,"&lt;="&amp;B5)</f>
        <v>357.12494605148646</v>
      </c>
      <c r="M59" s="338">
        <f>SUMIFS($J$40:$NJ$40,$J$3:$NJ$3,"&gt;="&amp;A5,$J$3:$NJ$3,"&lt;="&amp;B5)</f>
        <v>101.77999140088272</v>
      </c>
      <c r="O59" s="318" t="s">
        <v>79</v>
      </c>
      <c r="P59" s="341">
        <f>SUMIFS($J$43:$NJ$43,$J$3:$NJ$3,"&gt;="&amp;$A5,$J$3:$NJ$3,"&lt;="&amp;$B5)</f>
        <v>217.80687330122331</v>
      </c>
      <c r="Q59" s="341">
        <f>SUMIFS($J$44:$NJ$44,$J$3:$NJ$3,"&gt;="&amp;$A5,$J$3:$NJ$3,"&lt;="&amp;$B5)</f>
        <v>338.40416969256171</v>
      </c>
      <c r="R59" s="338">
        <f>SUMIFS($J$45:$NJ$45,$J$3:$NJ$3,"&gt;="&amp;$A5,$J$3:$NJ$3,"&lt;="&amp;$B5)</f>
        <v>130.69568800842399</v>
      </c>
      <c r="T59" s="318" t="s">
        <v>79</v>
      </c>
      <c r="U59" s="341">
        <f>SUMIFS($J$48:$NJ$48,$J$3:$NJ$3,"&gt;="&amp;$A5,$J$3:$NJ$3,"&lt;="&amp;$B5)</f>
        <v>228.0017935498397</v>
      </c>
      <c r="V59" s="341">
        <f>SUMIFS($J$49:$NJ$49,$J$3:$NJ$3,"&gt;="&amp;$A5,$J$3:$NJ$3,"&lt;="&amp;$B5)</f>
        <v>357.12494605148646</v>
      </c>
      <c r="W59" s="338">
        <f>SUMIFS($J$50:$NJ$50,$J$3:$NJ$3,"&gt;="&amp;$A5,$J$3:$NJ$3,"&lt;="&amp;$B5)</f>
        <v>101.77999140088272</v>
      </c>
      <c r="Y59" s="318" t="s">
        <v>79</v>
      </c>
      <c r="Z59" s="341">
        <f>SUMIFS($J$53:$NJ$53,$J$3:$NJ$3,"&gt;="&amp;$A5,$J$3:$NJ$3,"&lt;="&amp;$B5)</f>
        <v>192.60251700444979</v>
      </c>
      <c r="AA59" s="338">
        <f>SUMIFS($J$54:$NJ$54,$J$3:$NJ$3,"&gt;="&amp;$A5,$J$3:$NJ$3,"&lt;="&amp;$B5)</f>
        <v>494.30421399775912</v>
      </c>
    </row>
    <row r="60" spans="8:374" hidden="1" x14ac:dyDescent="0.25">
      <c r="J60" s="179" t="s">
        <v>80</v>
      </c>
      <c r="K60" s="342">
        <f t="shared" ref="K60:K70" si="92">SUMIFS($J$38:$NJ$38,$J$3:$NJ$3,"&gt;="&amp;A6,$J$3:$NJ$3,"&lt;="&amp;B6)</f>
        <v>174.47240907336237</v>
      </c>
      <c r="L60" s="342">
        <f t="shared" ref="L60:L70" si="93">SUMIFS($J$39:$NJ$39,$J$3:$NJ$3,"&gt;="&amp;A6,$J$3:$NJ$3,"&lt;="&amp;B6)</f>
        <v>278.87740806541615</v>
      </c>
      <c r="M60" s="339">
        <f t="shared" ref="M60:M70" si="94">SUMIFS($J$40:$NJ$40,$J$3:$NJ$3,"&gt;="&amp;A6,$J$3:$NJ$3,"&lt;="&amp;B6)</f>
        <v>73.061236332584031</v>
      </c>
      <c r="O60" s="179" t="s">
        <v>80</v>
      </c>
      <c r="P60" s="342">
        <f t="shared" ref="P60:P70" si="95">SUMIFS($J$43:$NJ$43,$J$3:$NJ$3,"&gt;="&amp;$A6,$J$3:$NJ$3,"&lt;="&amp;$B6)</f>
        <v>166.7876853974654</v>
      </c>
      <c r="Q60" s="342">
        <f t="shared" ref="Q60:Q70" si="96">SUMIFS($J$44:$NJ$44,$J$3:$NJ$3,"&gt;="&amp;$A6,$J$3:$NJ$3,"&lt;="&amp;$B6)</f>
        <v>265.15917122607294</v>
      </c>
      <c r="R60" s="339">
        <f t="shared" ref="R60:R70" si="97">SUMIFS($J$45:$NJ$45,$J$3:$NJ$3,"&gt;="&amp;$A6,$J$3:$NJ$3,"&lt;="&amp;$B6)</f>
        <v>94.464196847824212</v>
      </c>
      <c r="T60" s="179" t="s">
        <v>80</v>
      </c>
      <c r="U60" s="342">
        <f t="shared" ref="U60:U70" si="98">SUMIFS($J$48:$NJ$48,$J$3:$NJ$3,"&gt;="&amp;$A6,$J$3:$NJ$3,"&lt;="&amp;$B6)</f>
        <v>174.47240907336237</v>
      </c>
      <c r="V60" s="342">
        <f t="shared" ref="V60:V70" si="99">SUMIFS($J$49:$NJ$49,$J$3:$NJ$3,"&gt;="&amp;$A6,$J$3:$NJ$3,"&lt;="&amp;$B6)</f>
        <v>278.87740806541615</v>
      </c>
      <c r="W60" s="339">
        <f t="shared" ref="W60:W70" si="100">SUMIFS($J$50:$NJ$50,$J$3:$NJ$3,"&gt;="&amp;$A6,$J$3:$NJ$3,"&lt;="&amp;$B6)</f>
        <v>73.061236332584031</v>
      </c>
      <c r="Y60" s="179" t="s">
        <v>80</v>
      </c>
      <c r="Z60" s="342">
        <f t="shared" ref="Z60:Z70" si="101">SUMIFS($J$53:$NJ$53,$J$3:$NJ$3,"&gt;="&amp;$A6,$J$3:$NJ$3,"&lt;="&amp;$B6)</f>
        <v>147.26499641561546</v>
      </c>
      <c r="AA60" s="339">
        <f t="shared" ref="AA60:AA70" si="102">SUMIFS($J$54:$NJ$54,$J$3:$NJ$3,"&gt;="&amp;$A6,$J$3:$NJ$3,"&lt;="&amp;$B6)</f>
        <v>379.14605705574712</v>
      </c>
    </row>
    <row r="61" spans="8:374" hidden="1" x14ac:dyDescent="0.25">
      <c r="J61" s="179" t="s">
        <v>81</v>
      </c>
      <c r="K61" s="342">
        <f t="shared" si="92"/>
        <v>195.01713144879787</v>
      </c>
      <c r="L61" s="342">
        <f t="shared" si="93"/>
        <v>307.05305257630397</v>
      </c>
      <c r="M61" s="339">
        <f t="shared" si="94"/>
        <v>77.121876469504514</v>
      </c>
      <c r="O61" s="179" t="s">
        <v>81</v>
      </c>
      <c r="P61" s="342">
        <f t="shared" si="95"/>
        <v>186.27870501355343</v>
      </c>
      <c r="Q61" s="342">
        <f t="shared" si="96"/>
        <v>292.68524238336215</v>
      </c>
      <c r="R61" s="339">
        <f t="shared" si="97"/>
        <v>100.22811309769072</v>
      </c>
      <c r="T61" s="179" t="s">
        <v>81</v>
      </c>
      <c r="U61" s="342">
        <f t="shared" si="98"/>
        <v>195.01713144879787</v>
      </c>
      <c r="V61" s="342">
        <f t="shared" si="99"/>
        <v>307.05305257630397</v>
      </c>
      <c r="W61" s="339">
        <f t="shared" si="100"/>
        <v>77.121876469504514</v>
      </c>
      <c r="Y61" s="179" t="s">
        <v>81</v>
      </c>
      <c r="Z61" s="342">
        <f t="shared" si="101"/>
        <v>164.2397056402063</v>
      </c>
      <c r="AA61" s="339">
        <f t="shared" si="102"/>
        <v>414.95235485439986</v>
      </c>
    </row>
    <row r="62" spans="8:374" hidden="1" x14ac:dyDescent="0.25">
      <c r="J62" s="179" t="s">
        <v>82</v>
      </c>
      <c r="K62" s="342">
        <f t="shared" si="92"/>
        <v>174.10873843666084</v>
      </c>
      <c r="L62" s="342">
        <f t="shared" si="93"/>
        <v>275.96274214594638</v>
      </c>
      <c r="M62" s="339">
        <f t="shared" si="94"/>
        <v>65.44682453615556</v>
      </c>
      <c r="O62" s="179" t="s">
        <v>82</v>
      </c>
      <c r="P62" s="342">
        <f t="shared" si="95"/>
        <v>165.6938891070921</v>
      </c>
      <c r="Q62" s="342">
        <f t="shared" si="96"/>
        <v>264.99504049904351</v>
      </c>
      <c r="R62" s="339">
        <f t="shared" si="97"/>
        <v>84.829375512627152</v>
      </c>
      <c r="T62" s="179" t="s">
        <v>82</v>
      </c>
      <c r="U62" s="342">
        <f t="shared" si="98"/>
        <v>174.10873843666084</v>
      </c>
      <c r="V62" s="342">
        <f t="shared" si="99"/>
        <v>275.96274214594638</v>
      </c>
      <c r="W62" s="339">
        <f t="shared" si="100"/>
        <v>65.44682453615556</v>
      </c>
      <c r="Y62" s="179" t="s">
        <v>82</v>
      </c>
      <c r="Z62" s="342">
        <f t="shared" si="101"/>
        <v>146.51331636360857</v>
      </c>
      <c r="AA62" s="339">
        <f t="shared" si="102"/>
        <v>369.00498875515427</v>
      </c>
    </row>
    <row r="63" spans="8:374" hidden="1" x14ac:dyDescent="0.25">
      <c r="J63" s="179" t="s">
        <v>31</v>
      </c>
      <c r="K63" s="342">
        <f t="shared" si="92"/>
        <v>197.60101049229436</v>
      </c>
      <c r="L63" s="342">
        <f t="shared" si="93"/>
        <v>320.92237409879147</v>
      </c>
      <c r="M63" s="339">
        <f t="shared" si="94"/>
        <v>93.986871846427832</v>
      </c>
      <c r="O63" s="179" t="s">
        <v>31</v>
      </c>
      <c r="P63" s="342">
        <f t="shared" si="95"/>
        <v>183.67102453991455</v>
      </c>
      <c r="Q63" s="342">
        <f t="shared" si="96"/>
        <v>309.67238742773691</v>
      </c>
      <c r="R63" s="339">
        <f t="shared" si="97"/>
        <v>119.16684446986221</v>
      </c>
      <c r="T63" s="179" t="s">
        <v>31</v>
      </c>
      <c r="U63" s="342">
        <f t="shared" si="98"/>
        <v>197.60101049229436</v>
      </c>
      <c r="V63" s="342">
        <f t="shared" si="99"/>
        <v>320.92237409879147</v>
      </c>
      <c r="W63" s="339">
        <f t="shared" si="100"/>
        <v>93.986871846427832</v>
      </c>
      <c r="Y63" s="179" t="s">
        <v>31</v>
      </c>
      <c r="Z63" s="342">
        <f t="shared" si="101"/>
        <v>163.76966407411112</v>
      </c>
      <c r="AA63" s="339">
        <f t="shared" si="102"/>
        <v>448.74059236340253</v>
      </c>
    </row>
    <row r="64" spans="8:374" hidden="1" x14ac:dyDescent="0.25">
      <c r="J64" s="179" t="s">
        <v>83</v>
      </c>
      <c r="K64" s="342">
        <f t="shared" si="92"/>
        <v>262.00776176049982</v>
      </c>
      <c r="L64" s="342">
        <f t="shared" si="93"/>
        <v>457.68667571592255</v>
      </c>
      <c r="M64" s="339">
        <f t="shared" si="94"/>
        <v>125.87780416288778</v>
      </c>
      <c r="O64" s="179" t="s">
        <v>83</v>
      </c>
      <c r="P64" s="342">
        <f t="shared" si="95"/>
        <v>241.81286341382574</v>
      </c>
      <c r="Q64" s="342">
        <f t="shared" si="96"/>
        <v>446.44955831385323</v>
      </c>
      <c r="R64" s="339">
        <f t="shared" si="97"/>
        <v>157.30981991163091</v>
      </c>
      <c r="T64" s="179" t="s">
        <v>83</v>
      </c>
      <c r="U64" s="342">
        <f t="shared" si="98"/>
        <v>262.00776176049982</v>
      </c>
      <c r="V64" s="342">
        <f t="shared" si="99"/>
        <v>457.68667571592255</v>
      </c>
      <c r="W64" s="339">
        <f t="shared" si="100"/>
        <v>125.87780416288778</v>
      </c>
      <c r="Y64" s="179" t="s">
        <v>83</v>
      </c>
      <c r="Z64" s="342">
        <f t="shared" si="101"/>
        <v>217.70738677518503</v>
      </c>
      <c r="AA64" s="339">
        <f t="shared" si="102"/>
        <v>627.86485486412505</v>
      </c>
    </row>
    <row r="65" spans="10:27" hidden="1" x14ac:dyDescent="0.25">
      <c r="J65" s="179" t="s">
        <v>99</v>
      </c>
      <c r="K65" s="342">
        <f t="shared" si="92"/>
        <v>384.01305448582582</v>
      </c>
      <c r="L65" s="342">
        <f t="shared" si="93"/>
        <v>666.75731140486744</v>
      </c>
      <c r="M65" s="339">
        <f t="shared" si="94"/>
        <v>202.25125286088914</v>
      </c>
      <c r="O65" s="179" t="s">
        <v>99</v>
      </c>
      <c r="P65" s="342">
        <f t="shared" si="95"/>
        <v>355.57655350119416</v>
      </c>
      <c r="Q65" s="342">
        <f t="shared" si="96"/>
        <v>647.12501409149502</v>
      </c>
      <c r="R65" s="339">
        <f t="shared" si="97"/>
        <v>250.32005115889302</v>
      </c>
      <c r="T65" s="179" t="s">
        <v>99</v>
      </c>
      <c r="U65" s="342">
        <f t="shared" si="98"/>
        <v>384.01305448582582</v>
      </c>
      <c r="V65" s="342">
        <f t="shared" si="99"/>
        <v>666.75731140486744</v>
      </c>
      <c r="W65" s="339">
        <f t="shared" si="100"/>
        <v>202.25125286088914</v>
      </c>
      <c r="Y65" s="179" t="s">
        <v>99</v>
      </c>
      <c r="Z65" s="342">
        <f t="shared" si="101"/>
        <v>322.45375085735191</v>
      </c>
      <c r="AA65" s="339">
        <f t="shared" si="102"/>
        <v>930.56786789422995</v>
      </c>
    </row>
    <row r="66" spans="10:27" hidden="1" x14ac:dyDescent="0.25">
      <c r="J66" s="179" t="s">
        <v>84</v>
      </c>
      <c r="K66" s="342">
        <f t="shared" si="92"/>
        <v>407.36598018068116</v>
      </c>
      <c r="L66" s="342">
        <f t="shared" si="93"/>
        <v>675.09752637787426</v>
      </c>
      <c r="M66" s="339">
        <f t="shared" si="94"/>
        <v>219.54160238906067</v>
      </c>
      <c r="O66" s="179" t="s">
        <v>84</v>
      </c>
      <c r="P66" s="342">
        <f t="shared" si="95"/>
        <v>377.73183475690513</v>
      </c>
      <c r="Q66" s="342">
        <f t="shared" si="96"/>
        <v>652.09911724551546</v>
      </c>
      <c r="R66" s="339">
        <f t="shared" si="97"/>
        <v>272.1741569451957</v>
      </c>
      <c r="T66" s="179" t="s">
        <v>84</v>
      </c>
      <c r="U66" s="342">
        <f t="shared" si="98"/>
        <v>407.36598018068116</v>
      </c>
      <c r="V66" s="342">
        <f t="shared" si="99"/>
        <v>675.09752637787426</v>
      </c>
      <c r="W66" s="339">
        <f t="shared" si="100"/>
        <v>219.54160238906067</v>
      </c>
      <c r="Y66" s="179" t="s">
        <v>84</v>
      </c>
      <c r="Z66" s="342">
        <f t="shared" si="101"/>
        <v>343.02062470782926</v>
      </c>
      <c r="AA66" s="339">
        <f t="shared" si="102"/>
        <v>958.98448423978687</v>
      </c>
    </row>
    <row r="67" spans="10:27" hidden="1" x14ac:dyDescent="0.25">
      <c r="J67" s="179" t="s">
        <v>100</v>
      </c>
      <c r="K67" s="342">
        <f t="shared" si="92"/>
        <v>275.91659478595585</v>
      </c>
      <c r="L67" s="342">
        <f t="shared" si="93"/>
        <v>479.34379754719646</v>
      </c>
      <c r="M67" s="339">
        <f t="shared" si="94"/>
        <v>131.04002634573345</v>
      </c>
      <c r="O67" s="179" t="s">
        <v>100</v>
      </c>
      <c r="P67" s="342">
        <f t="shared" si="95"/>
        <v>258.13535693231631</v>
      </c>
      <c r="Q67" s="342">
        <f t="shared" si="96"/>
        <v>463.23350822603203</v>
      </c>
      <c r="R67" s="339">
        <f t="shared" si="97"/>
        <v>164.93155352053748</v>
      </c>
      <c r="T67" s="179" t="s">
        <v>100</v>
      </c>
      <c r="U67" s="342">
        <f t="shared" si="98"/>
        <v>275.91659478595585</v>
      </c>
      <c r="V67" s="342">
        <f t="shared" si="99"/>
        <v>479.34379754719646</v>
      </c>
      <c r="W67" s="339">
        <f t="shared" si="100"/>
        <v>131.04002634573345</v>
      </c>
      <c r="Y67" s="179" t="s">
        <v>100</v>
      </c>
      <c r="Z67" s="342">
        <f t="shared" si="101"/>
        <v>231.89183454070843</v>
      </c>
      <c r="AA67" s="339">
        <f t="shared" si="102"/>
        <v>654.40858413817728</v>
      </c>
    </row>
    <row r="68" spans="10:27" hidden="1" x14ac:dyDescent="0.25">
      <c r="J68" s="179" t="s">
        <v>86</v>
      </c>
      <c r="K68" s="342">
        <f t="shared" si="92"/>
        <v>197.95308212853055</v>
      </c>
      <c r="L68" s="342">
        <f t="shared" si="93"/>
        <v>321.43494110737589</v>
      </c>
      <c r="M68" s="339">
        <f t="shared" si="94"/>
        <v>90.947485916234896</v>
      </c>
      <c r="O68" s="179" t="s">
        <v>86</v>
      </c>
      <c r="P68" s="342">
        <f t="shared" si="95"/>
        <v>187.0853142963814</v>
      </c>
      <c r="Q68" s="342">
        <f t="shared" si="96"/>
        <v>305.76174722507307</v>
      </c>
      <c r="R68" s="339">
        <f t="shared" si="97"/>
        <v>117.48844763068701</v>
      </c>
      <c r="T68" s="179" t="s">
        <v>86</v>
      </c>
      <c r="U68" s="342">
        <f t="shared" si="98"/>
        <v>197.95308212853055</v>
      </c>
      <c r="V68" s="342">
        <f t="shared" si="99"/>
        <v>321.43494110737589</v>
      </c>
      <c r="W68" s="339">
        <f t="shared" si="100"/>
        <v>90.947485916234896</v>
      </c>
      <c r="Y68" s="179" t="s">
        <v>86</v>
      </c>
      <c r="Z68" s="342">
        <f t="shared" si="101"/>
        <v>165.74831151821164</v>
      </c>
      <c r="AA68" s="339">
        <f t="shared" si="102"/>
        <v>444.58719763392975</v>
      </c>
    </row>
    <row r="69" spans="10:27" hidden="1" x14ac:dyDescent="0.25">
      <c r="J69" s="179" t="s">
        <v>87</v>
      </c>
      <c r="K69" s="342">
        <f t="shared" si="92"/>
        <v>197.57124011676854</v>
      </c>
      <c r="L69" s="342">
        <f t="shared" si="93"/>
        <v>325.83924688212403</v>
      </c>
      <c r="M69" s="339">
        <f t="shared" si="94"/>
        <v>93.15349983142282</v>
      </c>
      <c r="O69" s="179" t="s">
        <v>87</v>
      </c>
      <c r="P69" s="342">
        <f t="shared" si="95"/>
        <v>188.37441732277546</v>
      </c>
      <c r="Q69" s="342">
        <f t="shared" si="96"/>
        <v>309.39748978456169</v>
      </c>
      <c r="R69" s="339">
        <f t="shared" si="97"/>
        <v>118.79207972297834</v>
      </c>
      <c r="T69" s="179" t="s">
        <v>87</v>
      </c>
      <c r="U69" s="342">
        <f t="shared" si="98"/>
        <v>197.57124011676854</v>
      </c>
      <c r="V69" s="342">
        <f t="shared" si="99"/>
        <v>325.83924688212403</v>
      </c>
      <c r="W69" s="339">
        <f t="shared" si="100"/>
        <v>93.15349983142282</v>
      </c>
      <c r="Y69" s="179" t="s">
        <v>87</v>
      </c>
      <c r="Z69" s="342">
        <f t="shared" si="101"/>
        <v>165.80540365433583</v>
      </c>
      <c r="AA69" s="339">
        <f t="shared" si="102"/>
        <v>450.75858317597965</v>
      </c>
    </row>
    <row r="70" spans="10:27" ht="15.75" hidden="1" thickBot="1" x14ac:dyDescent="0.3">
      <c r="J70" s="180" t="s">
        <v>88</v>
      </c>
      <c r="K70" s="343">
        <f t="shared" si="92"/>
        <v>216.76059852883154</v>
      </c>
      <c r="L70" s="343">
        <f t="shared" si="93"/>
        <v>358.7824303291444</v>
      </c>
      <c r="M70" s="340">
        <f t="shared" si="94"/>
        <v>95.84525381746306</v>
      </c>
      <c r="O70" s="180" t="s">
        <v>88</v>
      </c>
      <c r="P70" s="343">
        <f t="shared" si="95"/>
        <v>202.90868946855633</v>
      </c>
      <c r="Q70" s="343">
        <f t="shared" si="96"/>
        <v>345.65400707381286</v>
      </c>
      <c r="R70" s="340">
        <f t="shared" si="97"/>
        <v>122.82558613306983</v>
      </c>
      <c r="T70" s="180" t="s">
        <v>88</v>
      </c>
      <c r="U70" s="343">
        <f t="shared" si="98"/>
        <v>216.76059852883154</v>
      </c>
      <c r="V70" s="343">
        <f t="shared" si="99"/>
        <v>358.7824303291444</v>
      </c>
      <c r="W70" s="340">
        <f t="shared" si="100"/>
        <v>95.84525381746306</v>
      </c>
      <c r="Y70" s="180" t="s">
        <v>88</v>
      </c>
      <c r="Z70" s="343">
        <f t="shared" si="101"/>
        <v>180.36148358287886</v>
      </c>
      <c r="AA70" s="340">
        <f t="shared" si="102"/>
        <v>491.02679909256028</v>
      </c>
    </row>
    <row r="71" spans="10:27" hidden="1" x14ac:dyDescent="0.25">
      <c r="J71" s="320" t="s">
        <v>91</v>
      </c>
      <c r="K71" s="321">
        <f>SUM(K59:K70)</f>
        <v>2910.7893949880486</v>
      </c>
      <c r="L71" s="321">
        <f t="shared" ref="L71:M71" si="103">SUM(L59:L70)</f>
        <v>4824.8824523024496</v>
      </c>
      <c r="M71" s="321">
        <f t="shared" si="103"/>
        <v>1370.0537259092466</v>
      </c>
      <c r="O71" s="320" t="s">
        <v>91</v>
      </c>
      <c r="P71" s="321">
        <f>SUM(P59:P70)</f>
        <v>2731.863207051204</v>
      </c>
      <c r="Q71" s="321">
        <f t="shared" ref="Q71:R71" si="104">SUM(Q59:Q70)</f>
        <v>4640.6364531891204</v>
      </c>
      <c r="R71" s="321">
        <f t="shared" si="104"/>
        <v>1733.2259129594206</v>
      </c>
      <c r="T71" s="320" t="s">
        <v>91</v>
      </c>
      <c r="U71" s="321">
        <f>SUM(U59:U70)</f>
        <v>2910.7893949880486</v>
      </c>
      <c r="V71" s="321">
        <f t="shared" ref="V71:W71" si="105">SUM(V59:V70)</f>
        <v>4824.8824523024496</v>
      </c>
      <c r="W71" s="321">
        <f t="shared" si="105"/>
        <v>1370.0537259092466</v>
      </c>
      <c r="Y71" s="320" t="s">
        <v>91</v>
      </c>
      <c r="Z71" s="321">
        <f>SUM(Z59:Z70)</f>
        <v>2441.3789951344925</v>
      </c>
      <c r="AA71" s="321">
        <f>SUM(AA59:AA70)</f>
        <v>6664.3465780652514</v>
      </c>
    </row>
    <row r="72" spans="10:27" hidden="1" x14ac:dyDescent="0.25"/>
    <row r="73" spans="10:27" hidden="1" x14ac:dyDescent="0.25"/>
  </sheetData>
  <mergeCells count="6">
    <mergeCell ref="T57:W57"/>
    <mergeCell ref="Y57:AA57"/>
    <mergeCell ref="A4:B4"/>
    <mergeCell ref="D2:F2"/>
    <mergeCell ref="J57:M57"/>
    <mergeCell ref="O57:R57"/>
  </mergeCells>
  <pageMargins left="0.7" right="0.7" top="0.75" bottom="0.75" header="0.3" footer="0.3"/>
  <pageSetup orientation="portrait" verticalDpi="0" r:id="rId1"/>
  <ignoredErrors>
    <ignoredError sqref="J29:NJ54" formulaRange="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2:L84"/>
  <sheetViews>
    <sheetView topLeftCell="A28" zoomScale="90" zoomScaleNormal="90" workbookViewId="0">
      <selection activeCell="D72" sqref="D72"/>
    </sheetView>
  </sheetViews>
  <sheetFormatPr defaultRowHeight="15" x14ac:dyDescent="0.25"/>
  <cols>
    <col min="2" max="2" width="36.7109375" customWidth="1"/>
    <col min="3" max="3" width="16" customWidth="1"/>
    <col min="4" max="4" width="16.85546875" customWidth="1"/>
    <col min="5" max="7" width="9.140625" customWidth="1"/>
    <col min="8" max="8" width="27.42578125" customWidth="1"/>
    <col min="9" max="9" width="11.7109375" customWidth="1"/>
    <col min="10" max="10" width="20.140625" customWidth="1"/>
    <col min="11" max="11" width="17.5703125" customWidth="1"/>
    <col min="12" max="12" width="16.140625" bestFit="1" customWidth="1"/>
    <col min="13" max="13" width="14.85546875" bestFit="1" customWidth="1"/>
  </cols>
  <sheetData>
    <row r="2" spans="2:12" ht="20.25" thickBot="1" x14ac:dyDescent="0.35">
      <c r="B2" s="30" t="s">
        <v>26</v>
      </c>
      <c r="C2" s="30"/>
      <c r="D2" s="30"/>
      <c r="E2" s="30"/>
      <c r="F2" s="30"/>
      <c r="G2" s="30"/>
    </row>
    <row r="3" spans="2:12" ht="16.5" thickBot="1" x14ac:dyDescent="0.3">
      <c r="B3" t="s">
        <v>243</v>
      </c>
      <c r="H3" s="610" t="s">
        <v>9</v>
      </c>
      <c r="I3" s="611"/>
      <c r="J3" s="407"/>
    </row>
    <row r="4" spans="2:12" ht="19.5" thickBot="1" x14ac:dyDescent="0.35">
      <c r="B4" s="545" t="s">
        <v>171</v>
      </c>
      <c r="C4" s="546"/>
      <c r="D4" s="547"/>
      <c r="H4" s="291" t="s">
        <v>10</v>
      </c>
      <c r="I4" s="31" t="s">
        <v>1</v>
      </c>
      <c r="J4" s="24"/>
    </row>
    <row r="5" spans="2:12" x14ac:dyDescent="0.25">
      <c r="B5" s="7" t="s">
        <v>10</v>
      </c>
      <c r="C5" s="8" t="s">
        <v>7</v>
      </c>
      <c r="D5" s="9" t="s">
        <v>8</v>
      </c>
      <c r="H5" s="291" t="s">
        <v>4</v>
      </c>
      <c r="I5" s="32">
        <v>0.44</v>
      </c>
      <c r="J5" s="405"/>
    </row>
    <row r="6" spans="2:12" x14ac:dyDescent="0.25">
      <c r="B6" s="1" t="s">
        <v>9</v>
      </c>
      <c r="C6" s="10">
        <v>0.48</v>
      </c>
      <c r="D6" s="11">
        <v>0.48</v>
      </c>
      <c r="H6" s="292" t="s">
        <v>13</v>
      </c>
      <c r="I6" s="16">
        <v>0.44</v>
      </c>
      <c r="J6" s="406"/>
    </row>
    <row r="7" spans="2:12" x14ac:dyDescent="0.25">
      <c r="B7" s="1" t="s">
        <v>5</v>
      </c>
      <c r="C7" s="10"/>
      <c r="D7" s="11"/>
      <c r="H7" s="292">
        <v>181</v>
      </c>
      <c r="I7" s="16">
        <v>2.0099999999999998</v>
      </c>
      <c r="J7" s="406"/>
    </row>
    <row r="8" spans="2:12" x14ac:dyDescent="0.25">
      <c r="B8" s="1" t="s">
        <v>6</v>
      </c>
      <c r="C8" s="10">
        <v>9.1600000000000001E-2</v>
      </c>
      <c r="D8" s="11">
        <v>9.1600000000000001E-2</v>
      </c>
      <c r="H8" s="292">
        <v>182</v>
      </c>
      <c r="I8" s="16">
        <v>2.0099999999999998</v>
      </c>
      <c r="J8" s="406"/>
    </row>
    <row r="9" spans="2:12" ht="15.75" thickBot="1" x14ac:dyDescent="0.3">
      <c r="B9" s="4" t="s">
        <v>2</v>
      </c>
      <c r="C9" s="12">
        <v>0.1162</v>
      </c>
      <c r="D9" s="13">
        <v>9.1600000000000001E-2</v>
      </c>
      <c r="H9" s="292">
        <v>184</v>
      </c>
      <c r="I9" s="16">
        <v>2.0099999999999998</v>
      </c>
      <c r="J9" s="406"/>
    </row>
    <row r="10" spans="2:12" ht="15.75" thickBot="1" x14ac:dyDescent="0.3">
      <c r="H10" s="292" t="s">
        <v>24</v>
      </c>
      <c r="I10" s="16">
        <v>0.44</v>
      </c>
      <c r="J10" s="406"/>
    </row>
    <row r="11" spans="2:12" ht="19.5" thickBot="1" x14ac:dyDescent="0.35">
      <c r="B11" s="545" t="s">
        <v>172</v>
      </c>
      <c r="C11" s="546"/>
      <c r="D11" s="547"/>
      <c r="H11" s="460">
        <v>190</v>
      </c>
      <c r="I11" s="16">
        <v>0.44</v>
      </c>
      <c r="J11" s="406"/>
    </row>
    <row r="12" spans="2:12" x14ac:dyDescent="0.25">
      <c r="B12" s="7" t="s">
        <v>10</v>
      </c>
      <c r="C12" s="18" t="s">
        <v>7</v>
      </c>
      <c r="D12" s="19" t="s">
        <v>8</v>
      </c>
      <c r="E12" s="214"/>
      <c r="H12" s="460">
        <v>191</v>
      </c>
      <c r="I12" s="16">
        <v>0.44</v>
      </c>
      <c r="J12" s="406"/>
    </row>
    <row r="13" spans="2:12" x14ac:dyDescent="0.25">
      <c r="B13" s="1" t="s">
        <v>9</v>
      </c>
      <c r="C13" s="2">
        <v>0.48</v>
      </c>
      <c r="D13" s="3">
        <v>0.48</v>
      </c>
      <c r="E13" s="214"/>
      <c r="H13" s="460">
        <v>192</v>
      </c>
      <c r="I13" s="16">
        <v>0.44</v>
      </c>
      <c r="J13" s="406"/>
      <c r="L13" s="35"/>
    </row>
    <row r="14" spans="2:12" x14ac:dyDescent="0.25">
      <c r="B14" s="1" t="s">
        <v>5</v>
      </c>
      <c r="C14" s="2"/>
      <c r="D14" s="3"/>
      <c r="E14" s="214"/>
      <c r="H14" s="460">
        <v>193</v>
      </c>
      <c r="I14" s="16">
        <v>0.44</v>
      </c>
      <c r="J14" s="406"/>
    </row>
    <row r="15" spans="2:12" x14ac:dyDescent="0.25">
      <c r="B15" s="1" t="s">
        <v>6</v>
      </c>
      <c r="C15" s="2">
        <v>9.1600000000000001E-2</v>
      </c>
      <c r="D15" s="3">
        <v>9.1600000000000001E-2</v>
      </c>
      <c r="E15" s="214"/>
      <c r="H15" s="292" t="s">
        <v>142</v>
      </c>
      <c r="I15" s="16">
        <v>0.4</v>
      </c>
      <c r="J15" s="398"/>
    </row>
    <row r="16" spans="2:12" ht="15.75" thickBot="1" x14ac:dyDescent="0.3">
      <c r="B16" s="14" t="s">
        <v>11</v>
      </c>
      <c r="C16" s="2">
        <v>0.1162</v>
      </c>
      <c r="D16" s="3">
        <v>9.1600000000000001E-2</v>
      </c>
      <c r="E16" s="214"/>
      <c r="H16" s="293" t="s">
        <v>14</v>
      </c>
      <c r="I16" s="17">
        <v>0.44</v>
      </c>
      <c r="J16" s="398"/>
    </row>
    <row r="17" spans="2:11" ht="15.75" customHeight="1" thickBot="1" x14ac:dyDescent="0.3">
      <c r="B17" s="4" t="s">
        <v>12</v>
      </c>
      <c r="C17" s="5">
        <v>0.1162</v>
      </c>
      <c r="D17" s="6">
        <v>5.0599999999999999E-2</v>
      </c>
      <c r="E17" s="214"/>
      <c r="H17" s="612" t="s">
        <v>170</v>
      </c>
      <c r="I17" s="612"/>
    </row>
    <row r="18" spans="2:11" x14ac:dyDescent="0.25">
      <c r="B18" s="242"/>
      <c r="C18" s="15"/>
      <c r="D18" s="15"/>
      <c r="E18" s="214"/>
      <c r="H18" s="613"/>
      <c r="I18" s="613"/>
    </row>
    <row r="19" spans="2:11" ht="20.25" thickBot="1" x14ac:dyDescent="0.35">
      <c r="B19" s="26" t="s">
        <v>15</v>
      </c>
      <c r="C19" s="26"/>
      <c r="E19" s="214"/>
      <c r="H19" s="613"/>
      <c r="I19" s="613"/>
    </row>
    <row r="20" spans="2:11" ht="16.5" thickTop="1" thickBot="1" x14ac:dyDescent="0.3"/>
    <row r="21" spans="2:11" ht="19.5" thickBot="1" x14ac:dyDescent="0.35">
      <c r="B21" s="548">
        <v>181</v>
      </c>
      <c r="C21" s="546"/>
      <c r="D21" s="547"/>
    </row>
    <row r="22" spans="2:11" ht="19.5" thickBot="1" x14ac:dyDescent="0.35">
      <c r="B22" s="7" t="s">
        <v>10</v>
      </c>
      <c r="C22" s="18" t="s">
        <v>7</v>
      </c>
      <c r="D22" s="19" t="s">
        <v>8</v>
      </c>
      <c r="H22" s="29" t="s">
        <v>260</v>
      </c>
      <c r="I22" s="27"/>
      <c r="J22" s="27"/>
      <c r="K22" s="28"/>
    </row>
    <row r="23" spans="2:11" ht="30" x14ac:dyDescent="0.25">
      <c r="B23" s="1" t="s">
        <v>9</v>
      </c>
      <c r="C23" s="2">
        <v>2.17</v>
      </c>
      <c r="D23" s="3">
        <v>2.17</v>
      </c>
      <c r="H23" s="409" t="s">
        <v>10</v>
      </c>
      <c r="I23" s="408" t="s">
        <v>7</v>
      </c>
      <c r="J23" s="408" t="s">
        <v>261</v>
      </c>
      <c r="K23" s="410" t="s">
        <v>262</v>
      </c>
    </row>
    <row r="24" spans="2:11" x14ac:dyDescent="0.25">
      <c r="B24" s="21" t="s">
        <v>16</v>
      </c>
      <c r="C24" s="22" t="s">
        <v>20</v>
      </c>
      <c r="D24" s="23" t="s">
        <v>21</v>
      </c>
      <c r="H24" s="415" t="s">
        <v>263</v>
      </c>
      <c r="I24" s="416">
        <v>0.48</v>
      </c>
      <c r="J24" s="416">
        <v>0.48</v>
      </c>
      <c r="K24" s="417">
        <v>0.48</v>
      </c>
    </row>
    <row r="25" spans="2:11" x14ac:dyDescent="0.25">
      <c r="B25" s="1" t="s">
        <v>17</v>
      </c>
      <c r="C25" s="10">
        <v>6.13E-2</v>
      </c>
      <c r="D25" s="11">
        <v>6.13E-2</v>
      </c>
      <c r="H25" s="421" t="s">
        <v>264</v>
      </c>
      <c r="I25" s="422"/>
      <c r="J25" s="422"/>
      <c r="K25" s="423"/>
    </row>
    <row r="26" spans="2:11" x14ac:dyDescent="0.25">
      <c r="B26" s="14" t="s">
        <v>18</v>
      </c>
      <c r="C26" s="10">
        <v>6.13E-2</v>
      </c>
      <c r="D26" s="11">
        <v>6.13E-2</v>
      </c>
      <c r="H26" s="1" t="s">
        <v>265</v>
      </c>
      <c r="I26" s="431">
        <v>6.0100000000000001E-2</v>
      </c>
      <c r="J26" s="431">
        <v>6.0100000000000001E-2</v>
      </c>
      <c r="K26" s="432">
        <v>6.0100000000000001E-2</v>
      </c>
    </row>
    <row r="27" spans="2:11" x14ac:dyDescent="0.25">
      <c r="B27" s="21" t="s">
        <v>19</v>
      </c>
      <c r="C27" s="24" t="s">
        <v>22</v>
      </c>
      <c r="D27" s="25" t="s">
        <v>23</v>
      </c>
      <c r="H27" s="412" t="s">
        <v>269</v>
      </c>
      <c r="I27" s="413"/>
      <c r="J27" s="413"/>
      <c r="K27" s="414"/>
    </row>
    <row r="28" spans="2:11" x14ac:dyDescent="0.25">
      <c r="B28" s="14" t="s">
        <v>17</v>
      </c>
      <c r="C28" s="15">
        <v>6.13E-2</v>
      </c>
      <c r="D28" s="20">
        <v>6.13E-2</v>
      </c>
      <c r="H28" s="420" t="s">
        <v>266</v>
      </c>
      <c r="I28" s="424"/>
      <c r="J28" s="424"/>
      <c r="K28" s="425"/>
    </row>
    <row r="29" spans="2:11" ht="15.75" thickBot="1" x14ac:dyDescent="0.3">
      <c r="B29" s="4" t="s">
        <v>18</v>
      </c>
      <c r="C29" s="5">
        <v>0.15640000000000001</v>
      </c>
      <c r="D29" s="6">
        <v>0.1123</v>
      </c>
      <c r="H29" s="14" t="s">
        <v>265</v>
      </c>
      <c r="I29" s="433">
        <v>0.1002</v>
      </c>
      <c r="J29" s="433">
        <v>0.1002</v>
      </c>
      <c r="K29" s="434">
        <v>0.1002</v>
      </c>
    </row>
    <row r="30" spans="2:11" ht="19.5" thickBot="1" x14ac:dyDescent="0.35">
      <c r="B30" s="536"/>
      <c r="C30" s="536"/>
      <c r="D30" s="536"/>
      <c r="E30" s="242"/>
      <c r="H30" s="412" t="s">
        <v>267</v>
      </c>
      <c r="I30" s="418"/>
      <c r="J30" s="418"/>
      <c r="K30" s="419"/>
    </row>
    <row r="31" spans="2:11" ht="19.5" thickBot="1" x14ac:dyDescent="0.35">
      <c r="B31" s="548">
        <v>182</v>
      </c>
      <c r="C31" s="546"/>
      <c r="D31" s="547"/>
      <c r="E31" s="242"/>
      <c r="H31" s="427" t="s">
        <v>268</v>
      </c>
      <c r="I31" s="426"/>
      <c r="J31" s="426"/>
      <c r="K31" s="428"/>
    </row>
    <row r="32" spans="2:11" x14ac:dyDescent="0.25">
      <c r="B32" s="7" t="s">
        <v>10</v>
      </c>
      <c r="C32" s="18" t="s">
        <v>7</v>
      </c>
      <c r="D32" s="19" t="s">
        <v>8</v>
      </c>
      <c r="E32" s="242"/>
      <c r="H32" s="14" t="s">
        <v>265</v>
      </c>
      <c r="I32" s="2">
        <v>0.2336</v>
      </c>
      <c r="J32" s="2">
        <v>0.14699999999999999</v>
      </c>
      <c r="K32" s="3">
        <v>0.1925</v>
      </c>
    </row>
    <row r="33" spans="2:11" ht="15.75" thickBot="1" x14ac:dyDescent="0.3">
      <c r="B33" s="1" t="s">
        <v>9</v>
      </c>
      <c r="C33" s="2">
        <v>2.17</v>
      </c>
      <c r="D33" s="3">
        <v>2.17</v>
      </c>
      <c r="E33" s="242"/>
      <c r="H33" s="4" t="s">
        <v>386</v>
      </c>
      <c r="I33" s="5"/>
      <c r="J33" s="5"/>
      <c r="K33" s="6"/>
    </row>
    <row r="34" spans="2:11" ht="15.75" thickBot="1" x14ac:dyDescent="0.3">
      <c r="B34" s="21" t="s">
        <v>16</v>
      </c>
      <c r="C34" s="22" t="s">
        <v>20</v>
      </c>
      <c r="D34" s="23" t="s">
        <v>21</v>
      </c>
      <c r="E34" s="242"/>
    </row>
    <row r="35" spans="2:11" ht="19.5" thickBot="1" x14ac:dyDescent="0.35">
      <c r="B35" s="1" t="s">
        <v>17</v>
      </c>
      <c r="C35" s="10">
        <v>6.1600000000000002E-2</v>
      </c>
      <c r="D35" s="11">
        <v>6.1600000000000002E-2</v>
      </c>
      <c r="E35" s="242"/>
      <c r="H35" s="29" t="s">
        <v>270</v>
      </c>
      <c r="I35" s="27"/>
      <c r="J35" s="27"/>
      <c r="K35" s="28"/>
    </row>
    <row r="36" spans="2:11" ht="30" x14ac:dyDescent="0.25">
      <c r="B36" s="14" t="s">
        <v>18</v>
      </c>
      <c r="C36" s="10">
        <v>6.1600000000000002E-2</v>
      </c>
      <c r="D36" s="11">
        <v>3.9E-2</v>
      </c>
      <c r="H36" s="409" t="s">
        <v>10</v>
      </c>
      <c r="I36" s="408" t="s">
        <v>7</v>
      </c>
      <c r="J36" s="408" t="s">
        <v>261</v>
      </c>
      <c r="K36" s="410" t="s">
        <v>262</v>
      </c>
    </row>
    <row r="37" spans="2:11" x14ac:dyDescent="0.25">
      <c r="B37" s="21" t="s">
        <v>19</v>
      </c>
      <c r="C37" s="24" t="s">
        <v>22</v>
      </c>
      <c r="D37" s="25" t="s">
        <v>23</v>
      </c>
      <c r="H37" s="415" t="s">
        <v>263</v>
      </c>
      <c r="I37" s="416">
        <v>0.48</v>
      </c>
      <c r="J37" s="416">
        <v>0.48</v>
      </c>
      <c r="K37" s="417">
        <v>0.48</v>
      </c>
    </row>
    <row r="38" spans="2:11" x14ac:dyDescent="0.25">
      <c r="B38" s="14" t="s">
        <v>17</v>
      </c>
      <c r="C38" s="10">
        <v>6.1600000000000002E-2</v>
      </c>
      <c r="D38" s="11">
        <v>6.1600000000000002E-2</v>
      </c>
      <c r="H38" s="421" t="s">
        <v>273</v>
      </c>
      <c r="I38" s="422"/>
      <c r="J38" s="422"/>
      <c r="K38" s="423"/>
    </row>
    <row r="39" spans="2:11" ht="15.75" thickBot="1" x14ac:dyDescent="0.3">
      <c r="B39" s="4" t="s">
        <v>18</v>
      </c>
      <c r="C39" s="5">
        <v>0.15770000000000001</v>
      </c>
      <c r="D39" s="6">
        <v>3.9199999999999999E-2</v>
      </c>
      <c r="F39" s="33"/>
      <c r="H39" s="1" t="s">
        <v>265</v>
      </c>
      <c r="I39" s="431">
        <v>6.0100000000000001E-2</v>
      </c>
      <c r="J39" s="431">
        <v>6.0100000000000001E-2</v>
      </c>
      <c r="K39" s="432">
        <v>6.0100000000000001E-2</v>
      </c>
    </row>
    <row r="40" spans="2:11" ht="15.75" thickBot="1" x14ac:dyDescent="0.3">
      <c r="F40" s="33"/>
      <c r="H40" s="412" t="s">
        <v>269</v>
      </c>
      <c r="I40" s="413"/>
      <c r="J40" s="413"/>
      <c r="K40" s="414"/>
    </row>
    <row r="41" spans="2:11" ht="19.5" thickBot="1" x14ac:dyDescent="0.35">
      <c r="B41" s="548">
        <v>184</v>
      </c>
      <c r="C41" s="546"/>
      <c r="D41" s="547"/>
      <c r="H41" s="420" t="s">
        <v>266</v>
      </c>
      <c r="I41" s="424"/>
      <c r="J41" s="424"/>
      <c r="K41" s="425"/>
    </row>
    <row r="42" spans="2:11" x14ac:dyDescent="0.25">
      <c r="B42" s="7" t="s">
        <v>10</v>
      </c>
      <c r="C42" s="18" t="s">
        <v>7</v>
      </c>
      <c r="D42" s="19" t="s">
        <v>8</v>
      </c>
      <c r="F42" s="33"/>
      <c r="H42" s="14" t="s">
        <v>265</v>
      </c>
      <c r="I42" s="433">
        <v>0.1002</v>
      </c>
      <c r="J42" s="433">
        <v>0.1002</v>
      </c>
      <c r="K42" s="434">
        <v>0.1002</v>
      </c>
    </row>
    <row r="43" spans="2:11" x14ac:dyDescent="0.25">
      <c r="B43" s="1" t="s">
        <v>9</v>
      </c>
      <c r="C43" s="2">
        <v>2.17</v>
      </c>
      <c r="D43" s="3">
        <v>2.17</v>
      </c>
      <c r="F43" s="33"/>
      <c r="G43" s="33"/>
      <c r="H43" s="412" t="s">
        <v>267</v>
      </c>
      <c r="I43" s="418"/>
      <c r="J43" s="418"/>
      <c r="K43" s="419"/>
    </row>
    <row r="44" spans="2:11" x14ac:dyDescent="0.25">
      <c r="B44" s="21" t="s">
        <v>16</v>
      </c>
      <c r="C44" s="22" t="s">
        <v>20</v>
      </c>
      <c r="D44" s="23" t="s">
        <v>21</v>
      </c>
      <c r="G44" s="33"/>
      <c r="H44" s="427" t="s">
        <v>268</v>
      </c>
      <c r="I44" s="426"/>
      <c r="J44" s="426"/>
      <c r="K44" s="428"/>
    </row>
    <row r="45" spans="2:11" x14ac:dyDescent="0.25">
      <c r="B45" s="1" t="s">
        <v>17</v>
      </c>
      <c r="C45" s="10">
        <v>2.6599999999999999E-2</v>
      </c>
      <c r="D45" s="11">
        <v>2.6599999999999999E-2</v>
      </c>
      <c r="H45" s="14" t="s">
        <v>265</v>
      </c>
      <c r="I45" s="2">
        <v>0.20130000000000001</v>
      </c>
      <c r="J45" s="2">
        <v>0.127</v>
      </c>
      <c r="K45" s="3">
        <v>0.1613</v>
      </c>
    </row>
    <row r="46" spans="2:11" ht="15.75" thickBot="1" x14ac:dyDescent="0.3">
      <c r="B46" s="14" t="s">
        <v>18</v>
      </c>
      <c r="C46" s="10">
        <v>2.6599999999999999E-2</v>
      </c>
      <c r="D46" s="11">
        <v>2.6599999999999999E-2</v>
      </c>
      <c r="G46" s="33"/>
      <c r="H46" s="4" t="s">
        <v>387</v>
      </c>
      <c r="I46" s="5"/>
      <c r="J46" s="5"/>
      <c r="K46" s="6"/>
    </row>
    <row r="47" spans="2:11" ht="15.75" thickBot="1" x14ac:dyDescent="0.3">
      <c r="B47" s="21" t="s">
        <v>19</v>
      </c>
      <c r="C47" s="24" t="s">
        <v>22</v>
      </c>
      <c r="D47" s="25" t="s">
        <v>23</v>
      </c>
      <c r="G47" s="33"/>
    </row>
    <row r="48" spans="2:11" ht="19.5" thickBot="1" x14ac:dyDescent="0.35">
      <c r="B48" s="14" t="s">
        <v>17</v>
      </c>
      <c r="C48" s="10">
        <v>0.86799999999999999</v>
      </c>
      <c r="D48" s="11">
        <v>8.6800000000000002E-2</v>
      </c>
      <c r="H48" s="29" t="s">
        <v>271</v>
      </c>
      <c r="I48" s="27"/>
      <c r="J48" s="27"/>
      <c r="K48" s="28"/>
    </row>
    <row r="49" spans="2:11" ht="30.75" thickBot="1" x14ac:dyDescent="0.3">
      <c r="B49" s="4" t="s">
        <v>18</v>
      </c>
      <c r="C49" s="5">
        <v>0.3221</v>
      </c>
      <c r="D49" s="6">
        <v>8.8599999999999998E-2</v>
      </c>
      <c r="F49" s="33"/>
      <c r="H49" s="409" t="s">
        <v>10</v>
      </c>
      <c r="I49" s="408" t="s">
        <v>7</v>
      </c>
      <c r="J49" s="408" t="s">
        <v>261</v>
      </c>
      <c r="K49" s="410" t="s">
        <v>262</v>
      </c>
    </row>
    <row r="50" spans="2:11" ht="15.75" thickBot="1" x14ac:dyDescent="0.3">
      <c r="F50" s="33"/>
      <c r="H50" s="415" t="s">
        <v>263</v>
      </c>
      <c r="I50" s="416">
        <v>0.48</v>
      </c>
      <c r="J50" s="416">
        <v>0.48</v>
      </c>
      <c r="K50" s="417">
        <v>0.48</v>
      </c>
    </row>
    <row r="51" spans="2:11" ht="19.5" thickBot="1" x14ac:dyDescent="0.35">
      <c r="B51" s="548" t="s">
        <v>24</v>
      </c>
      <c r="C51" s="546"/>
      <c r="D51" s="547"/>
      <c r="H51" s="421" t="s">
        <v>264</v>
      </c>
      <c r="I51" s="422"/>
      <c r="J51" s="422"/>
      <c r="K51" s="423"/>
    </row>
    <row r="52" spans="2:11" x14ac:dyDescent="0.25">
      <c r="B52" s="7" t="s">
        <v>10</v>
      </c>
      <c r="C52" s="18" t="s">
        <v>7</v>
      </c>
      <c r="D52" s="19" t="s">
        <v>8</v>
      </c>
      <c r="F52" s="33"/>
      <c r="H52" s="1" t="s">
        <v>265</v>
      </c>
      <c r="I52" s="431">
        <v>5.9499999999999997E-2</v>
      </c>
      <c r="J52" s="431">
        <v>5.9499999999999997E-2</v>
      </c>
      <c r="K52" s="432">
        <v>5.9499999999999997E-2</v>
      </c>
    </row>
    <row r="53" spans="2:11" x14ac:dyDescent="0.25">
      <c r="B53" s="1" t="s">
        <v>9</v>
      </c>
      <c r="C53" s="2">
        <v>0.48</v>
      </c>
      <c r="D53" s="3">
        <v>0.48</v>
      </c>
      <c r="F53" s="33"/>
      <c r="G53" s="33"/>
      <c r="H53" s="412" t="s">
        <v>269</v>
      </c>
      <c r="I53" s="413"/>
      <c r="J53" s="413"/>
      <c r="K53" s="414"/>
    </row>
    <row r="54" spans="2:11" x14ac:dyDescent="0.25">
      <c r="B54" s="14" t="s">
        <v>25</v>
      </c>
      <c r="C54" s="2">
        <v>0.14000000000000001</v>
      </c>
      <c r="D54" s="3">
        <v>0.14000000000000001</v>
      </c>
      <c r="G54" s="33"/>
      <c r="H54" s="420" t="s">
        <v>266</v>
      </c>
      <c r="I54" s="424"/>
      <c r="J54" s="424"/>
      <c r="K54" s="425"/>
    </row>
    <row r="55" spans="2:11" x14ac:dyDescent="0.25">
      <c r="B55" s="21" t="s">
        <v>155</v>
      </c>
      <c r="C55" s="22" t="s">
        <v>20</v>
      </c>
      <c r="D55" s="23" t="s">
        <v>21</v>
      </c>
      <c r="H55" s="14" t="s">
        <v>265</v>
      </c>
      <c r="I55" s="433">
        <v>9.9199999999999997E-2</v>
      </c>
      <c r="J55" s="433">
        <v>9.9199999999999997E-2</v>
      </c>
      <c r="K55" s="434">
        <v>9.9199999999999997E-2</v>
      </c>
    </row>
    <row r="56" spans="2:11" x14ac:dyDescent="0.25">
      <c r="B56" s="1" t="s">
        <v>156</v>
      </c>
      <c r="C56" s="10">
        <v>5.7700000000000001E-2</v>
      </c>
      <c r="D56" s="11">
        <v>3.6600000000000001E-2</v>
      </c>
      <c r="G56" s="33"/>
      <c r="H56" s="412" t="s">
        <v>267</v>
      </c>
      <c r="I56" s="418"/>
      <c r="J56" s="418"/>
      <c r="K56" s="419"/>
    </row>
    <row r="57" spans="2:11" x14ac:dyDescent="0.25">
      <c r="B57" s="21" t="s">
        <v>157</v>
      </c>
      <c r="C57" s="24" t="s">
        <v>22</v>
      </c>
      <c r="D57" s="25" t="s">
        <v>23</v>
      </c>
      <c r="G57" s="33"/>
      <c r="H57" s="427" t="s">
        <v>274</v>
      </c>
      <c r="I57" s="426"/>
      <c r="J57" s="426"/>
      <c r="K57" s="428"/>
    </row>
    <row r="58" spans="2:11" ht="15.75" thickBot="1" x14ac:dyDescent="0.3">
      <c r="B58" s="4" t="s">
        <v>158</v>
      </c>
      <c r="C58" s="5">
        <v>0.37869999999999998</v>
      </c>
      <c r="D58" s="6">
        <v>0.10349999999999999</v>
      </c>
      <c r="H58" s="14" t="s">
        <v>265</v>
      </c>
      <c r="I58" s="2">
        <v>0.2</v>
      </c>
      <c r="J58" s="2">
        <v>0.1348</v>
      </c>
      <c r="K58" s="3">
        <v>0.16869999999999999</v>
      </c>
    </row>
    <row r="59" spans="2:11" ht="15.75" thickBot="1" x14ac:dyDescent="0.3">
      <c r="F59" s="33"/>
      <c r="H59" s="4" t="s">
        <v>388</v>
      </c>
      <c r="I59" s="5"/>
      <c r="J59" s="5"/>
      <c r="K59" s="6"/>
    </row>
    <row r="60" spans="2:11" ht="19.5" thickBot="1" x14ac:dyDescent="0.35">
      <c r="B60" s="548"/>
      <c r="C60" s="546"/>
      <c r="D60" s="547"/>
      <c r="F60" s="33"/>
    </row>
    <row r="61" spans="2:11" ht="19.5" thickBot="1" x14ac:dyDescent="0.35">
      <c r="B61" s="7"/>
      <c r="C61" s="18"/>
      <c r="D61" s="19"/>
      <c r="H61" s="29" t="s">
        <v>272</v>
      </c>
      <c r="I61" s="27"/>
      <c r="J61" s="28"/>
    </row>
    <row r="62" spans="2:11" ht="30" x14ac:dyDescent="0.25">
      <c r="B62" s="1"/>
      <c r="C62" s="2"/>
      <c r="D62" s="3"/>
      <c r="F62" s="33"/>
      <c r="H62" s="409" t="s">
        <v>10</v>
      </c>
      <c r="I62" s="408" t="s">
        <v>7</v>
      </c>
      <c r="J62" s="410" t="s">
        <v>8</v>
      </c>
    </row>
    <row r="63" spans="2:11" x14ac:dyDescent="0.25">
      <c r="B63" s="21"/>
      <c r="C63" s="22"/>
      <c r="D63" s="23"/>
      <c r="F63" s="33"/>
      <c r="G63" s="33"/>
      <c r="H63" s="415" t="s">
        <v>263</v>
      </c>
      <c r="I63" s="416">
        <v>0.48</v>
      </c>
      <c r="J63" s="417">
        <v>0.48</v>
      </c>
    </row>
    <row r="64" spans="2:11" x14ac:dyDescent="0.25">
      <c r="B64" s="1"/>
      <c r="C64" s="10"/>
      <c r="D64" s="11"/>
      <c r="G64" s="33"/>
      <c r="H64" s="421" t="s">
        <v>275</v>
      </c>
      <c r="I64" s="422"/>
      <c r="J64" s="423"/>
    </row>
    <row r="65" spans="2:10" x14ac:dyDescent="0.25">
      <c r="B65" s="21"/>
      <c r="C65" s="24"/>
      <c r="D65" s="25"/>
      <c r="H65" s="1" t="s">
        <v>265</v>
      </c>
      <c r="I65" s="431">
        <v>6.0100000000000001E-2</v>
      </c>
      <c r="J65" s="432">
        <v>6.0100000000000001E-2</v>
      </c>
    </row>
    <row r="66" spans="2:10" ht="15.75" thickBot="1" x14ac:dyDescent="0.3">
      <c r="B66" s="4"/>
      <c r="C66" s="5"/>
      <c r="D66" s="6"/>
      <c r="G66" s="33"/>
      <c r="H66" s="412" t="s">
        <v>269</v>
      </c>
      <c r="I66" s="413"/>
      <c r="J66" s="414"/>
    </row>
    <row r="67" spans="2:10" ht="15.75" thickBot="1" x14ac:dyDescent="0.3">
      <c r="G67" s="33"/>
      <c r="H67" s="420" t="s">
        <v>266</v>
      </c>
      <c r="I67" s="424"/>
      <c r="J67" s="425"/>
    </row>
    <row r="68" spans="2:10" ht="19.5" thickBot="1" x14ac:dyDescent="0.35">
      <c r="B68" s="548" t="s">
        <v>146</v>
      </c>
      <c r="C68" s="546"/>
      <c r="D68" s="547"/>
      <c r="H68" s="14" t="s">
        <v>265</v>
      </c>
      <c r="I68" s="10">
        <v>0.1246</v>
      </c>
      <c r="J68" s="11">
        <v>0.1016</v>
      </c>
    </row>
    <row r="69" spans="2:10" ht="15.75" thickBot="1" x14ac:dyDescent="0.3">
      <c r="B69" s="7" t="s">
        <v>10</v>
      </c>
      <c r="C69" s="18" t="s">
        <v>143</v>
      </c>
      <c r="D69" s="19" t="s">
        <v>144</v>
      </c>
      <c r="H69" s="4" t="s">
        <v>389</v>
      </c>
      <c r="I69" s="429"/>
      <c r="J69" s="430"/>
    </row>
    <row r="70" spans="2:10" x14ac:dyDescent="0.25">
      <c r="B70" s="1" t="s">
        <v>145</v>
      </c>
      <c r="C70" s="2">
        <v>0.44</v>
      </c>
      <c r="D70" s="3">
        <v>0.44</v>
      </c>
      <c r="F70" s="33"/>
    </row>
    <row r="71" spans="2:10" ht="15.75" thickBot="1" x14ac:dyDescent="0.3">
      <c r="B71" s="4" t="s">
        <v>5</v>
      </c>
      <c r="C71" s="5">
        <v>1.4E-2</v>
      </c>
      <c r="D71" s="6">
        <v>1.5800000000000002E-2</v>
      </c>
      <c r="F71" s="33"/>
    </row>
    <row r="73" spans="2:10" x14ac:dyDescent="0.25">
      <c r="F73" s="33"/>
    </row>
    <row r="74" spans="2:10" x14ac:dyDescent="0.25">
      <c r="F74" s="33"/>
      <c r="G74" s="33"/>
    </row>
    <row r="76" spans="2:10" x14ac:dyDescent="0.25">
      <c r="G76" s="33"/>
    </row>
    <row r="77" spans="2:10" x14ac:dyDescent="0.25">
      <c r="F77" s="33"/>
    </row>
    <row r="78" spans="2:10" x14ac:dyDescent="0.25">
      <c r="F78" s="33"/>
    </row>
    <row r="83" spans="7:7" x14ac:dyDescent="0.25">
      <c r="G83" s="33"/>
    </row>
    <row r="84" spans="7:7" x14ac:dyDescent="0.25">
      <c r="G84" s="33"/>
    </row>
  </sheetData>
  <mergeCells count="2">
    <mergeCell ref="H3:I3"/>
    <mergeCell ref="H17:I19"/>
  </mergeCells>
  <pageMargins left="0.7" right="0.7" top="0.75" bottom="0.75" header="0.3" footer="0.3"/>
  <pageSetup orientation="portrait"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E31"/>
  <sheetViews>
    <sheetView workbookViewId="0"/>
  </sheetViews>
  <sheetFormatPr defaultColWidth="9.140625" defaultRowHeight="15" x14ac:dyDescent="0.2"/>
  <cols>
    <col min="1" max="2" width="17" style="38" bestFit="1" customWidth="1"/>
    <col min="3" max="3" width="40.140625" style="38" bestFit="1" customWidth="1"/>
    <col min="4" max="4" width="16" style="38" bestFit="1" customWidth="1"/>
    <col min="5" max="5" width="23.42578125" style="38" bestFit="1" customWidth="1"/>
    <col min="6" max="16384" width="9.140625" style="38"/>
  </cols>
  <sheetData>
    <row r="2" spans="1:5" ht="16.5" thickBot="1" x14ac:dyDescent="0.3">
      <c r="B2" s="614" t="s">
        <v>104</v>
      </c>
      <c r="C2" s="614"/>
      <c r="D2" s="614"/>
      <c r="E2" s="41"/>
    </row>
    <row r="3" spans="1:5" ht="16.5" thickBot="1" x14ac:dyDescent="0.3">
      <c r="B3" s="39" t="s">
        <v>53</v>
      </c>
      <c r="C3" s="40" t="s">
        <v>54</v>
      </c>
      <c r="D3" s="39" t="s">
        <v>55</v>
      </c>
      <c r="E3" s="45"/>
    </row>
    <row r="4" spans="1:5" x14ac:dyDescent="0.2">
      <c r="B4" s="42" t="s">
        <v>56</v>
      </c>
      <c r="C4" s="43" t="s">
        <v>57</v>
      </c>
      <c r="D4" s="44">
        <v>-2.4840000000000001E-2</v>
      </c>
      <c r="E4" s="49"/>
    </row>
    <row r="5" spans="1:5" x14ac:dyDescent="0.2">
      <c r="B5" s="46" t="s">
        <v>58</v>
      </c>
      <c r="C5" s="47" t="s">
        <v>59</v>
      </c>
      <c r="D5" s="48">
        <v>2.0396999999999998E-2</v>
      </c>
      <c r="E5" s="53"/>
    </row>
    <row r="6" spans="1:5" ht="30" x14ac:dyDescent="0.25">
      <c r="B6" s="358" t="s">
        <v>224</v>
      </c>
      <c r="C6" s="51"/>
      <c r="D6" s="52">
        <v>1.2E-2</v>
      </c>
      <c r="E6" s="56"/>
    </row>
    <row r="7" spans="1:5" ht="45.75" x14ac:dyDescent="0.25">
      <c r="B7" s="358" t="s">
        <v>225</v>
      </c>
      <c r="C7" s="51" t="s">
        <v>226</v>
      </c>
      <c r="D7" s="52">
        <v>3.8E-3</v>
      </c>
      <c r="E7" s="56"/>
    </row>
    <row r="8" spans="1:5" ht="15.75" x14ac:dyDescent="0.25">
      <c r="B8" s="54" t="s">
        <v>62</v>
      </c>
      <c r="C8" s="50" t="s">
        <v>63</v>
      </c>
      <c r="D8" s="55">
        <v>3.2720000000000002E-3</v>
      </c>
      <c r="E8" s="56"/>
    </row>
    <row r="9" spans="1:5" ht="15.75" x14ac:dyDescent="0.25">
      <c r="B9" s="54"/>
      <c r="C9" s="50" t="s">
        <v>64</v>
      </c>
      <c r="D9" s="55">
        <v>2.3560000000000001E-2</v>
      </c>
      <c r="E9" s="56"/>
    </row>
    <row r="10" spans="1:5" x14ac:dyDescent="0.2">
      <c r="B10" s="54"/>
      <c r="C10" s="50" t="s">
        <v>65</v>
      </c>
      <c r="D10" s="55">
        <v>2.3560000000000001E-2</v>
      </c>
    </row>
    <row r="11" spans="1:5" x14ac:dyDescent="0.2">
      <c r="B11" s="54"/>
      <c r="C11" s="54" t="s">
        <v>66</v>
      </c>
      <c r="D11" s="48">
        <v>2.3560000000000001E-2</v>
      </c>
      <c r="E11" s="53"/>
    </row>
    <row r="12" spans="1:5" x14ac:dyDescent="0.2">
      <c r="B12" s="54" t="s">
        <v>67</v>
      </c>
      <c r="C12" s="47" t="s">
        <v>68</v>
      </c>
      <c r="D12" s="48">
        <v>2.862E-3</v>
      </c>
      <c r="E12" s="57"/>
    </row>
    <row r="13" spans="1:5" x14ac:dyDescent="0.2">
      <c r="B13" s="54" t="s">
        <v>69</v>
      </c>
      <c r="C13" s="54" t="s">
        <v>70</v>
      </c>
      <c r="D13" s="48">
        <v>2.862E-3</v>
      </c>
      <c r="E13" s="57"/>
    </row>
    <row r="14" spans="1:5" x14ac:dyDescent="0.2">
      <c r="B14" s="54" t="s">
        <v>67</v>
      </c>
      <c r="C14" s="54" t="s">
        <v>71</v>
      </c>
      <c r="D14" s="48">
        <v>1.2769999999999999E-3</v>
      </c>
    </row>
    <row r="15" spans="1:5" x14ac:dyDescent="0.2">
      <c r="A15" s="58"/>
      <c r="B15" s="54" t="s">
        <v>69</v>
      </c>
      <c r="C15" s="54" t="s">
        <v>72</v>
      </c>
      <c r="D15" s="48">
        <v>2.5298999999999999E-2</v>
      </c>
    </row>
    <row r="16" spans="1:5" ht="15.75" thickBot="1" x14ac:dyDescent="0.25">
      <c r="A16" s="58"/>
      <c r="B16" s="59"/>
      <c r="C16" s="60" t="s">
        <v>73</v>
      </c>
      <c r="D16" s="61">
        <v>2.5000000000000001E-2</v>
      </c>
    </row>
    <row r="17" spans="2:5" ht="15.75" x14ac:dyDescent="0.25">
      <c r="E17" s="127"/>
    </row>
    <row r="18" spans="2:5" ht="16.5" hidden="1" thickBot="1" x14ac:dyDescent="0.3">
      <c r="B18" s="614" t="s">
        <v>103</v>
      </c>
      <c r="C18" s="614"/>
      <c r="D18" s="614"/>
    </row>
    <row r="19" spans="2:5" ht="16.5" hidden="1" thickBot="1" x14ac:dyDescent="0.3">
      <c r="B19" s="39" t="s">
        <v>53</v>
      </c>
      <c r="C19" s="40" t="s">
        <v>54</v>
      </c>
      <c r="D19" s="39" t="s">
        <v>55</v>
      </c>
    </row>
    <row r="20" spans="2:5" hidden="1" x14ac:dyDescent="0.2">
      <c r="B20" s="42" t="s">
        <v>56</v>
      </c>
      <c r="C20" s="43" t="s">
        <v>57</v>
      </c>
      <c r="D20" s="44">
        <v>-1.0961E-2</v>
      </c>
    </row>
    <row r="21" spans="2:5" hidden="1" x14ac:dyDescent="0.2">
      <c r="B21" s="46" t="s">
        <v>58</v>
      </c>
      <c r="C21" s="47" t="s">
        <v>59</v>
      </c>
      <c r="D21" s="48">
        <v>2.0396999999999998E-2</v>
      </c>
    </row>
    <row r="22" spans="2:5" ht="45" hidden="1" x14ac:dyDescent="0.2">
      <c r="B22" s="50" t="s">
        <v>60</v>
      </c>
      <c r="C22" s="51" t="s">
        <v>61</v>
      </c>
      <c r="D22" s="52">
        <v>3.8E-3</v>
      </c>
    </row>
    <row r="23" spans="2:5" hidden="1" x14ac:dyDescent="0.2">
      <c r="B23" s="54" t="s">
        <v>62</v>
      </c>
      <c r="C23" s="50" t="s">
        <v>63</v>
      </c>
      <c r="D23" s="55">
        <v>3.7269999999999998E-3</v>
      </c>
    </row>
    <row r="24" spans="2:5" hidden="1" x14ac:dyDescent="0.2">
      <c r="B24" s="54"/>
      <c r="C24" s="50" t="s">
        <v>64</v>
      </c>
      <c r="D24" s="55">
        <v>2.3560000000000001E-2</v>
      </c>
    </row>
    <row r="25" spans="2:5" hidden="1" x14ac:dyDescent="0.2">
      <c r="B25" s="54"/>
      <c r="C25" s="50" t="s">
        <v>65</v>
      </c>
      <c r="D25" s="55">
        <v>2.3560000000000001E-2</v>
      </c>
    </row>
    <row r="26" spans="2:5" hidden="1" x14ac:dyDescent="0.2">
      <c r="B26" s="54"/>
      <c r="C26" s="54" t="s">
        <v>66</v>
      </c>
      <c r="D26" s="48">
        <v>2.3560000000000001E-2</v>
      </c>
    </row>
    <row r="27" spans="2:5" hidden="1" x14ac:dyDescent="0.2">
      <c r="B27" s="54" t="s">
        <v>67</v>
      </c>
      <c r="C27" s="47" t="s">
        <v>68</v>
      </c>
      <c r="D27" s="48">
        <v>2.862E-3</v>
      </c>
    </row>
    <row r="28" spans="2:5" hidden="1" x14ac:dyDescent="0.2">
      <c r="B28" s="54" t="s">
        <v>69</v>
      </c>
      <c r="C28" s="54" t="s">
        <v>70</v>
      </c>
      <c r="D28" s="48">
        <v>2.862E-3</v>
      </c>
    </row>
    <row r="29" spans="2:5" hidden="1" x14ac:dyDescent="0.2">
      <c r="B29" s="54" t="s">
        <v>67</v>
      </c>
      <c r="C29" s="54" t="s">
        <v>71</v>
      </c>
      <c r="D29" s="48">
        <v>1.2769999999999999E-3</v>
      </c>
    </row>
    <row r="30" spans="2:5" hidden="1" x14ac:dyDescent="0.2">
      <c r="B30" s="54" t="s">
        <v>69</v>
      </c>
      <c r="C30" s="54" t="s">
        <v>72</v>
      </c>
      <c r="D30" s="48">
        <v>1.2769999999999999E-3</v>
      </c>
    </row>
    <row r="31" spans="2:5" ht="15.75" hidden="1" thickBot="1" x14ac:dyDescent="0.25">
      <c r="B31" s="59"/>
      <c r="C31" s="60" t="s">
        <v>73</v>
      </c>
      <c r="D31" s="61">
        <v>8.6249999999999993E-2</v>
      </c>
    </row>
  </sheetData>
  <mergeCells count="2">
    <mergeCell ref="B18:D18"/>
    <mergeCell ref="B2:D2"/>
  </mergeCells>
  <pageMargins left="0.7" right="0.7"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L94"/>
  <sheetViews>
    <sheetView topLeftCell="A4" workbookViewId="0">
      <selection activeCell="H18" sqref="H18"/>
    </sheetView>
  </sheetViews>
  <sheetFormatPr defaultRowHeight="15" x14ac:dyDescent="0.25"/>
  <cols>
    <col min="2" max="2" width="21.140625" customWidth="1"/>
    <col min="3" max="3" width="15.28515625" customWidth="1"/>
    <col min="4" max="4" width="13.28515625" customWidth="1"/>
    <col min="5" max="6" width="11.5703125" bestFit="1" customWidth="1"/>
    <col min="9" max="9" width="15.140625" bestFit="1" customWidth="1"/>
    <col min="10" max="10" width="14.28515625" bestFit="1" customWidth="1"/>
    <col min="11" max="12" width="11" bestFit="1" customWidth="1"/>
  </cols>
  <sheetData>
    <row r="2" spans="2:4" x14ac:dyDescent="0.25">
      <c r="B2" s="62"/>
      <c r="C2" s="62"/>
      <c r="D2" s="62"/>
    </row>
    <row r="3" spans="2:4" ht="19.5" x14ac:dyDescent="0.3">
      <c r="B3" s="584" t="s">
        <v>76</v>
      </c>
      <c r="C3" s="584"/>
      <c r="D3" s="584"/>
    </row>
    <row r="4" spans="2:4" x14ac:dyDescent="0.25">
      <c r="B4" s="63" t="s">
        <v>77</v>
      </c>
      <c r="C4" s="62"/>
      <c r="D4" s="62"/>
    </row>
    <row r="5" spans="2:4" ht="15.75" thickBot="1" x14ac:dyDescent="0.3">
      <c r="B5" s="63"/>
      <c r="C5" s="62"/>
      <c r="D5" s="62"/>
    </row>
    <row r="6" spans="2:4" ht="15.75" thickBot="1" x14ac:dyDescent="0.3">
      <c r="B6" s="64" t="s">
        <v>78</v>
      </c>
      <c r="C6" s="505" t="s">
        <v>3</v>
      </c>
      <c r="D6" s="62"/>
    </row>
    <row r="7" spans="2:4" x14ac:dyDescent="0.25">
      <c r="B7" s="65" t="s">
        <v>79</v>
      </c>
      <c r="C7" s="506">
        <v>0.11952699999999999</v>
      </c>
      <c r="D7" s="66" t="s">
        <v>385</v>
      </c>
    </row>
    <row r="8" spans="2:4" x14ac:dyDescent="0.25">
      <c r="B8" s="67" t="s">
        <v>80</v>
      </c>
      <c r="C8" s="506">
        <v>0.11004899999999999</v>
      </c>
      <c r="D8" s="66" t="s">
        <v>385</v>
      </c>
    </row>
    <row r="9" spans="2:4" x14ac:dyDescent="0.25">
      <c r="B9" s="67" t="s">
        <v>81</v>
      </c>
      <c r="C9" s="506">
        <v>9.3954999999999997E-2</v>
      </c>
      <c r="D9" s="66" t="s">
        <v>385</v>
      </c>
    </row>
    <row r="10" spans="2:4" x14ac:dyDescent="0.25">
      <c r="B10" s="67" t="s">
        <v>82</v>
      </c>
      <c r="C10" s="506">
        <v>8.8865E-2</v>
      </c>
      <c r="D10" s="66" t="s">
        <v>385</v>
      </c>
    </row>
    <row r="11" spans="2:4" x14ac:dyDescent="0.25">
      <c r="B11" s="67" t="s">
        <v>31</v>
      </c>
      <c r="C11" s="506">
        <v>0.10265199999999999</v>
      </c>
      <c r="D11" s="66" t="s">
        <v>385</v>
      </c>
    </row>
    <row r="12" spans="2:4" x14ac:dyDescent="0.25">
      <c r="B12" s="67" t="s">
        <v>83</v>
      </c>
      <c r="C12" s="506">
        <v>0.102266</v>
      </c>
      <c r="D12" s="66" t="s">
        <v>385</v>
      </c>
    </row>
    <row r="13" spans="2:4" x14ac:dyDescent="0.25">
      <c r="B13" s="67" t="s">
        <v>33</v>
      </c>
      <c r="C13" s="506">
        <v>0.12883700000000001</v>
      </c>
      <c r="D13" s="66" t="s">
        <v>340</v>
      </c>
    </row>
    <row r="14" spans="2:4" x14ac:dyDescent="0.25">
      <c r="B14" s="67" t="s">
        <v>84</v>
      </c>
      <c r="C14" s="506">
        <v>0.13861999999999999</v>
      </c>
      <c r="D14" s="66" t="s">
        <v>340</v>
      </c>
    </row>
    <row r="15" spans="2:4" x14ac:dyDescent="0.25">
      <c r="B15" s="67" t="s">
        <v>85</v>
      </c>
      <c r="C15" s="506">
        <v>0.133465</v>
      </c>
      <c r="D15" s="66" t="s">
        <v>340</v>
      </c>
    </row>
    <row r="16" spans="2:4" x14ac:dyDescent="0.25">
      <c r="B16" s="67" t="s">
        <v>86</v>
      </c>
      <c r="C16" s="506">
        <v>0.13453899999999999</v>
      </c>
      <c r="D16" s="66" t="s">
        <v>340</v>
      </c>
    </row>
    <row r="17" spans="2:12" x14ac:dyDescent="0.25">
      <c r="B17" s="67" t="s">
        <v>87</v>
      </c>
      <c r="C17" s="506">
        <v>0.138372</v>
      </c>
      <c r="D17" s="66" t="s">
        <v>340</v>
      </c>
    </row>
    <row r="18" spans="2:12" ht="15.75" thickBot="1" x14ac:dyDescent="0.3">
      <c r="B18" s="68" t="s">
        <v>88</v>
      </c>
      <c r="C18" s="507">
        <v>0.12664400000000001</v>
      </c>
      <c r="D18" s="66" t="s">
        <v>340</v>
      </c>
    </row>
    <row r="19" spans="2:12" x14ac:dyDescent="0.25">
      <c r="B19" s="62"/>
      <c r="C19" s="62"/>
      <c r="D19" s="62"/>
    </row>
    <row r="21" spans="2:12" ht="15.75" thickBot="1" x14ac:dyDescent="0.3"/>
    <row r="22" spans="2:12" ht="15.75" thickBot="1" x14ac:dyDescent="0.3">
      <c r="B22" s="618" t="s">
        <v>78</v>
      </c>
      <c r="C22" s="619"/>
      <c r="D22" s="620" t="s">
        <v>3</v>
      </c>
      <c r="E22" s="621"/>
      <c r="F22" s="622"/>
    </row>
    <row r="23" spans="2:12" ht="15.75" thickBot="1" x14ac:dyDescent="0.3">
      <c r="B23" s="514" t="s">
        <v>79</v>
      </c>
      <c r="C23" s="524" t="s">
        <v>345</v>
      </c>
      <c r="D23" s="502" t="s">
        <v>245</v>
      </c>
      <c r="E23" s="502" t="s">
        <v>247</v>
      </c>
      <c r="F23" s="503" t="s">
        <v>39</v>
      </c>
      <c r="I23" s="524" t="s">
        <v>345</v>
      </c>
      <c r="J23" s="502" t="s">
        <v>245</v>
      </c>
      <c r="K23" s="502" t="s">
        <v>247</v>
      </c>
      <c r="L23" s="503" t="s">
        <v>39</v>
      </c>
    </row>
    <row r="24" spans="2:12" x14ac:dyDescent="0.25">
      <c r="B24" s="615" t="str">
        <f>D7</f>
        <v>Based on 2023 PSC</v>
      </c>
      <c r="C24" s="525" t="s">
        <v>346</v>
      </c>
      <c r="D24" s="531">
        <f>(VLOOKUP(B23,$B$7:$C$18,2,0))*$J$24</f>
        <v>7.1716199999999994E-2</v>
      </c>
      <c r="E24" s="508">
        <f>(VLOOKUP(B23,$B$7:$C$18,2,0))*$K$24</f>
        <v>0.11952699999999999</v>
      </c>
      <c r="F24" s="509">
        <f>(VLOOKUP(B23,$B$7:$C$18,2,0))*$L$24</f>
        <v>0.23752405439999999</v>
      </c>
      <c r="I24" s="525" t="s">
        <v>346</v>
      </c>
      <c r="J24" s="521">
        <v>0.6</v>
      </c>
      <c r="K24" s="515">
        <v>1</v>
      </c>
      <c r="L24" s="516">
        <v>1.9872000000000001</v>
      </c>
    </row>
    <row r="25" spans="2:12" x14ac:dyDescent="0.25">
      <c r="B25" s="616"/>
      <c r="C25" s="526" t="s">
        <v>347</v>
      </c>
      <c r="D25" s="532">
        <f>(VLOOKUP(B23,$B$7:$C$18,2,0))*$J$25</f>
        <v>7.1716199999999994E-2</v>
      </c>
      <c r="E25" s="510">
        <f>(VLOOKUP(B23,$B$7:$C$18,2,0))*$K$25</f>
        <v>0.11952699999999999</v>
      </c>
      <c r="F25" s="511">
        <f>(VLOOKUP(B23,$B$7:$C$18,2,0))*$L$25</f>
        <v>0.20252654879999998</v>
      </c>
      <c r="I25" s="526" t="s">
        <v>347</v>
      </c>
      <c r="J25" s="522">
        <v>0.6</v>
      </c>
      <c r="K25" s="517">
        <v>1</v>
      </c>
      <c r="L25" s="518">
        <v>1.6943999999999999</v>
      </c>
    </row>
    <row r="26" spans="2:12" ht="15.75" thickBot="1" x14ac:dyDescent="0.3">
      <c r="B26" s="616"/>
      <c r="C26" s="527" t="s">
        <v>348</v>
      </c>
      <c r="D26" s="533">
        <f>(VLOOKUP(B23,$B$7:$C$18,2,0))*$J$26</f>
        <v>7.1716199999999994E-2</v>
      </c>
      <c r="E26" s="512">
        <f>(VLOOKUP(B23,$B$7:$C$18,2,0))*$K$26</f>
        <v>0.11952699999999999</v>
      </c>
      <c r="F26" s="513">
        <f>(VLOOKUP(B23,$B$7:$C$18,2,0))*$L$26</f>
        <v>0.21143131029999998</v>
      </c>
      <c r="I26" s="527" t="s">
        <v>348</v>
      </c>
      <c r="J26" s="523">
        <v>0.6</v>
      </c>
      <c r="K26" s="519">
        <v>1</v>
      </c>
      <c r="L26" s="520">
        <v>1.7688999999999999</v>
      </c>
    </row>
    <row r="27" spans="2:12" ht="15.75" thickBot="1" x14ac:dyDescent="0.3">
      <c r="B27" s="616"/>
      <c r="C27" s="528" t="s">
        <v>345</v>
      </c>
      <c r="D27" s="499" t="s">
        <v>256</v>
      </c>
      <c r="E27" s="499" t="s">
        <v>257</v>
      </c>
      <c r="F27" s="500" t="s">
        <v>39</v>
      </c>
      <c r="I27" s="524" t="s">
        <v>345</v>
      </c>
      <c r="J27" s="502" t="s">
        <v>256</v>
      </c>
      <c r="K27" s="502" t="s">
        <v>257</v>
      </c>
      <c r="L27" s="503" t="s">
        <v>39</v>
      </c>
    </row>
    <row r="28" spans="2:12" ht="15.75" thickBot="1" x14ac:dyDescent="0.3">
      <c r="B28" s="617"/>
      <c r="C28" s="527" t="s">
        <v>349</v>
      </c>
      <c r="D28" s="533">
        <f>(VLOOKUP(B23,$B$7:$C$18,2,0))*$J$28</f>
        <v>7.1716199999999994E-2</v>
      </c>
      <c r="E28" s="512">
        <f>(VLOOKUP(B23,$B$7:$C$18,2,0))*$K$28</f>
        <v>0.13335627389999999</v>
      </c>
      <c r="F28" s="501"/>
      <c r="I28" s="527" t="s">
        <v>349</v>
      </c>
      <c r="J28" s="529">
        <v>0.6</v>
      </c>
      <c r="K28" s="530">
        <v>1.1156999999999999</v>
      </c>
      <c r="L28" s="501"/>
    </row>
    <row r="29" spans="2:12" ht="15.75" thickBot="1" x14ac:dyDescent="0.3">
      <c r="B29" s="514" t="s">
        <v>80</v>
      </c>
      <c r="C29" s="524" t="s">
        <v>345</v>
      </c>
      <c r="D29" s="502" t="s">
        <v>245</v>
      </c>
      <c r="E29" s="502" t="s">
        <v>247</v>
      </c>
      <c r="F29" s="503" t="s">
        <v>39</v>
      </c>
    </row>
    <row r="30" spans="2:12" x14ac:dyDescent="0.25">
      <c r="B30" s="615" t="str">
        <f>D8</f>
        <v>Based on 2023 PSC</v>
      </c>
      <c r="C30" s="525" t="s">
        <v>346</v>
      </c>
      <c r="D30" s="531">
        <f>(VLOOKUP(B29,$B$7:$C$18,2,0))*$J$24</f>
        <v>6.6029399999999988E-2</v>
      </c>
      <c r="E30" s="508">
        <f>(VLOOKUP(B29,$B$7:$C$18,2,0))*$K$24</f>
        <v>0.11004899999999999</v>
      </c>
      <c r="F30" s="509">
        <f>(VLOOKUP(B29,$B$7:$C$18,2,0))*$L$24</f>
        <v>0.2186893728</v>
      </c>
    </row>
    <row r="31" spans="2:12" x14ac:dyDescent="0.25">
      <c r="B31" s="616"/>
      <c r="C31" s="526" t="s">
        <v>347</v>
      </c>
      <c r="D31" s="532">
        <f>(VLOOKUP(B29,$B$7:$C$18,2,0))*$J$25</f>
        <v>6.6029399999999988E-2</v>
      </c>
      <c r="E31" s="510">
        <f>(VLOOKUP(B29,$B$7:$C$18,2,0))*$K$25</f>
        <v>0.11004899999999999</v>
      </c>
      <c r="F31" s="511">
        <f>(VLOOKUP(B29,$B$7:$C$18,2,0))*$L$25</f>
        <v>0.18646702559999997</v>
      </c>
    </row>
    <row r="32" spans="2:12" ht="15.75" thickBot="1" x14ac:dyDescent="0.3">
      <c r="B32" s="616"/>
      <c r="C32" s="527" t="s">
        <v>348</v>
      </c>
      <c r="D32" s="533">
        <f>(VLOOKUP(B29,$B$7:$C$18,2,0))*$J$26</f>
        <v>6.6029399999999988E-2</v>
      </c>
      <c r="E32" s="512">
        <f>(VLOOKUP(B29,$B$7:$C$18,2,0))*$K$26</f>
        <v>0.11004899999999999</v>
      </c>
      <c r="F32" s="513">
        <f>(VLOOKUP(B29,$B$7:$C$18,2,0))*$L$26</f>
        <v>0.19466567609999999</v>
      </c>
    </row>
    <row r="33" spans="2:6" x14ac:dyDescent="0.25">
      <c r="B33" s="616"/>
      <c r="C33" s="528" t="s">
        <v>345</v>
      </c>
      <c r="D33" s="499" t="s">
        <v>256</v>
      </c>
      <c r="E33" s="499" t="s">
        <v>257</v>
      </c>
      <c r="F33" s="500" t="s">
        <v>39</v>
      </c>
    </row>
    <row r="34" spans="2:6" ht="15.75" thickBot="1" x14ac:dyDescent="0.3">
      <c r="B34" s="617"/>
      <c r="C34" s="527" t="s">
        <v>349</v>
      </c>
      <c r="D34" s="533">
        <f>(VLOOKUP(B29,$B$7:$C$18,2,0))*$J$28</f>
        <v>6.6029399999999988E-2</v>
      </c>
      <c r="E34" s="512">
        <f>(VLOOKUP(B29,$B$7:$C$18,2,0))*$K$28</f>
        <v>0.12278166929999998</v>
      </c>
      <c r="F34" s="501"/>
    </row>
    <row r="35" spans="2:6" ht="15.75" thickBot="1" x14ac:dyDescent="0.3">
      <c r="B35" s="514" t="s">
        <v>81</v>
      </c>
      <c r="C35" s="524" t="s">
        <v>345</v>
      </c>
      <c r="D35" s="502" t="s">
        <v>245</v>
      </c>
      <c r="E35" s="502" t="s">
        <v>247</v>
      </c>
      <c r="F35" s="503" t="s">
        <v>39</v>
      </c>
    </row>
    <row r="36" spans="2:6" x14ac:dyDescent="0.25">
      <c r="B36" s="615" t="str">
        <f>D9</f>
        <v>Based on 2023 PSC</v>
      </c>
      <c r="C36" s="525" t="s">
        <v>346</v>
      </c>
      <c r="D36" s="531">
        <f>(VLOOKUP(B35,$B$7:$C$18,2,0))*$J$24</f>
        <v>5.6372999999999993E-2</v>
      </c>
      <c r="E36" s="508">
        <f>(VLOOKUP(B35,$B$7:$C$18,2,0))*$K$24</f>
        <v>9.3954999999999997E-2</v>
      </c>
      <c r="F36" s="509">
        <f>(VLOOKUP(B35,$B$7:$C$18,2,0))*$L$24</f>
        <v>0.18670737600000001</v>
      </c>
    </row>
    <row r="37" spans="2:6" x14ac:dyDescent="0.25">
      <c r="B37" s="616"/>
      <c r="C37" s="526" t="s">
        <v>347</v>
      </c>
      <c r="D37" s="532">
        <f>(VLOOKUP(B35,$B$7:$C$18,2,0))*$J$25</f>
        <v>5.6372999999999993E-2</v>
      </c>
      <c r="E37" s="510">
        <f>(VLOOKUP(B35,$B$7:$C$18,2,0))*$K$25</f>
        <v>9.3954999999999997E-2</v>
      </c>
      <c r="F37" s="511">
        <f>(VLOOKUP(B35,$B$7:$C$18,2,0))*$L$25</f>
        <v>0.15919735199999999</v>
      </c>
    </row>
    <row r="38" spans="2:6" ht="15.75" thickBot="1" x14ac:dyDescent="0.3">
      <c r="B38" s="616"/>
      <c r="C38" s="527" t="s">
        <v>348</v>
      </c>
      <c r="D38" s="533">
        <f>(VLOOKUP(B35,$B$7:$C$18,2,0))*$J$26</f>
        <v>5.6372999999999993E-2</v>
      </c>
      <c r="E38" s="512">
        <f>(VLOOKUP(B35,$B$7:$C$18,2,0))*$K$26</f>
        <v>9.3954999999999997E-2</v>
      </c>
      <c r="F38" s="513">
        <f>(VLOOKUP(B35,$B$7:$C$18,2,0))*$L$26</f>
        <v>0.1661969995</v>
      </c>
    </row>
    <row r="39" spans="2:6" x14ac:dyDescent="0.25">
      <c r="B39" s="616"/>
      <c r="C39" s="528" t="s">
        <v>345</v>
      </c>
      <c r="D39" s="499" t="s">
        <v>256</v>
      </c>
      <c r="E39" s="499" t="s">
        <v>257</v>
      </c>
      <c r="F39" s="500" t="s">
        <v>39</v>
      </c>
    </row>
    <row r="40" spans="2:6" ht="15.75" thickBot="1" x14ac:dyDescent="0.3">
      <c r="B40" s="617"/>
      <c r="C40" s="527" t="s">
        <v>349</v>
      </c>
      <c r="D40" s="533">
        <f>(VLOOKUP(B35,$B$7:$C$18,2,0))*$J$28</f>
        <v>5.6372999999999993E-2</v>
      </c>
      <c r="E40" s="512">
        <f>(VLOOKUP(B35,$B$7:$C$18,2,0))*$K$28</f>
        <v>0.10482559349999999</v>
      </c>
      <c r="F40" s="501"/>
    </row>
    <row r="41" spans="2:6" ht="15.75" thickBot="1" x14ac:dyDescent="0.3">
      <c r="B41" s="514" t="s">
        <v>82</v>
      </c>
      <c r="C41" s="524" t="s">
        <v>345</v>
      </c>
      <c r="D41" s="502" t="s">
        <v>245</v>
      </c>
      <c r="E41" s="502" t="s">
        <v>247</v>
      </c>
      <c r="F41" s="503" t="s">
        <v>39</v>
      </c>
    </row>
    <row r="42" spans="2:6" x14ac:dyDescent="0.25">
      <c r="B42" s="615" t="str">
        <f>D10</f>
        <v>Based on 2023 PSC</v>
      </c>
      <c r="C42" s="525" t="s">
        <v>346</v>
      </c>
      <c r="D42" s="531">
        <f>(VLOOKUP(B41,$B$7:$C$18,2,0))*$J$24</f>
        <v>5.3318999999999998E-2</v>
      </c>
      <c r="E42" s="508">
        <f>(VLOOKUP(B41,$B$7:$C$18,2,0))*$K$24</f>
        <v>8.8865E-2</v>
      </c>
      <c r="F42" s="509">
        <f>(VLOOKUP(B41,$B$7:$C$18,2,0))*$L$24</f>
        <v>0.176592528</v>
      </c>
    </row>
    <row r="43" spans="2:6" x14ac:dyDescent="0.25">
      <c r="B43" s="616"/>
      <c r="C43" s="526" t="s">
        <v>347</v>
      </c>
      <c r="D43" s="532">
        <f>(VLOOKUP(B41,$B$7:$C$18,2,0))*$J$25</f>
        <v>5.3318999999999998E-2</v>
      </c>
      <c r="E43" s="510">
        <f>(VLOOKUP(B41,$B$7:$C$18,2,0))*$K$25</f>
        <v>8.8865E-2</v>
      </c>
      <c r="F43" s="511">
        <f>(VLOOKUP(B41,$B$7:$C$18,2,0))*$L$25</f>
        <v>0.15057285599999998</v>
      </c>
    </row>
    <row r="44" spans="2:6" ht="15.75" thickBot="1" x14ac:dyDescent="0.3">
      <c r="B44" s="616"/>
      <c r="C44" s="527" t="s">
        <v>348</v>
      </c>
      <c r="D44" s="533">
        <f>(VLOOKUP(B41,$B$7:$C$18,2,0))*$J$26</f>
        <v>5.3318999999999998E-2</v>
      </c>
      <c r="E44" s="512">
        <f>(VLOOKUP(B41,$B$7:$C$18,2,0))*$K$26</f>
        <v>8.8865E-2</v>
      </c>
      <c r="F44" s="513">
        <f>(VLOOKUP(B41,$B$7:$C$18,2,0))*$L$26</f>
        <v>0.15719329849999999</v>
      </c>
    </row>
    <row r="45" spans="2:6" x14ac:dyDescent="0.25">
      <c r="B45" s="616"/>
      <c r="C45" s="528" t="s">
        <v>345</v>
      </c>
      <c r="D45" s="499" t="s">
        <v>256</v>
      </c>
      <c r="E45" s="499" t="s">
        <v>257</v>
      </c>
      <c r="F45" s="500" t="s">
        <v>39</v>
      </c>
    </row>
    <row r="46" spans="2:6" ht="15.75" thickBot="1" x14ac:dyDescent="0.3">
      <c r="B46" s="617"/>
      <c r="C46" s="527" t="s">
        <v>349</v>
      </c>
      <c r="D46" s="533">
        <f>(VLOOKUP(B41,$B$7:$C$18,2,0))*$J$28</f>
        <v>5.3318999999999998E-2</v>
      </c>
      <c r="E46" s="512">
        <f>(VLOOKUP(B41,$B$7:$C$18,2,0))*$K$28</f>
        <v>9.9146680499999987E-2</v>
      </c>
      <c r="F46" s="501"/>
    </row>
    <row r="47" spans="2:6" ht="15.75" thickBot="1" x14ac:dyDescent="0.3">
      <c r="B47" s="514" t="s">
        <v>31</v>
      </c>
      <c r="C47" s="524" t="s">
        <v>345</v>
      </c>
      <c r="D47" s="502" t="s">
        <v>245</v>
      </c>
      <c r="E47" s="502" t="s">
        <v>247</v>
      </c>
      <c r="F47" s="503" t="s">
        <v>39</v>
      </c>
    </row>
    <row r="48" spans="2:6" x14ac:dyDescent="0.25">
      <c r="B48" s="615" t="str">
        <f>D11</f>
        <v>Based on 2023 PSC</v>
      </c>
      <c r="C48" s="525" t="s">
        <v>346</v>
      </c>
      <c r="D48" s="531">
        <f>(VLOOKUP(B47,$B$7:$C$18,2,0))*$J$24</f>
        <v>6.1591199999999992E-2</v>
      </c>
      <c r="E48" s="508">
        <f>(VLOOKUP(B47,$B$7:$C$18,2,0))*$K$24</f>
        <v>0.10265199999999999</v>
      </c>
      <c r="F48" s="509">
        <f>(VLOOKUP(B47,$B$7:$C$18,2,0))*$L$24</f>
        <v>0.20399005439999998</v>
      </c>
    </row>
    <row r="49" spans="2:6" x14ac:dyDescent="0.25">
      <c r="B49" s="616"/>
      <c r="C49" s="526" t="s">
        <v>347</v>
      </c>
      <c r="D49" s="532">
        <f>(VLOOKUP(B47,$B$7:$C$18,2,0))*$J$25</f>
        <v>6.1591199999999992E-2</v>
      </c>
      <c r="E49" s="510">
        <f>(VLOOKUP(B47,$B$7:$C$18,2,0))*$K$25</f>
        <v>0.10265199999999999</v>
      </c>
      <c r="F49" s="511">
        <f>(VLOOKUP(B47,$B$7:$C$18,2,0))*$L$25</f>
        <v>0.17393354879999998</v>
      </c>
    </row>
    <row r="50" spans="2:6" ht="15.75" thickBot="1" x14ac:dyDescent="0.3">
      <c r="B50" s="616"/>
      <c r="C50" s="527" t="s">
        <v>348</v>
      </c>
      <c r="D50" s="533">
        <f>(VLOOKUP(B47,$B$7:$C$18,2,0))*$J$26</f>
        <v>6.1591199999999992E-2</v>
      </c>
      <c r="E50" s="512">
        <f>(VLOOKUP(B47,$B$7:$C$18,2,0))*$K$26</f>
        <v>0.10265199999999999</v>
      </c>
      <c r="F50" s="513">
        <f>(VLOOKUP(B47,$B$7:$C$18,2,0))*$L$26</f>
        <v>0.18158112279999997</v>
      </c>
    </row>
    <row r="51" spans="2:6" x14ac:dyDescent="0.25">
      <c r="B51" s="616"/>
      <c r="C51" s="528" t="s">
        <v>345</v>
      </c>
      <c r="D51" s="499" t="s">
        <v>256</v>
      </c>
      <c r="E51" s="499" t="s">
        <v>257</v>
      </c>
      <c r="F51" s="500" t="s">
        <v>39</v>
      </c>
    </row>
    <row r="52" spans="2:6" ht="15.75" thickBot="1" x14ac:dyDescent="0.3">
      <c r="B52" s="617"/>
      <c r="C52" s="527" t="s">
        <v>349</v>
      </c>
      <c r="D52" s="533">
        <f>(VLOOKUP(B47,$B$7:$C$18,2,0))*$J$28</f>
        <v>6.1591199999999992E-2</v>
      </c>
      <c r="E52" s="512">
        <f>(VLOOKUP(B47,$B$7:$C$18,2,0))*$K$28</f>
        <v>0.11452883639999999</v>
      </c>
      <c r="F52" s="501"/>
    </row>
    <row r="53" spans="2:6" ht="15.75" thickBot="1" x14ac:dyDescent="0.3">
      <c r="B53" s="514" t="s">
        <v>83</v>
      </c>
      <c r="C53" s="524" t="s">
        <v>345</v>
      </c>
      <c r="D53" s="502" t="s">
        <v>245</v>
      </c>
      <c r="E53" s="502" t="s">
        <v>247</v>
      </c>
      <c r="F53" s="503" t="s">
        <v>39</v>
      </c>
    </row>
    <row r="54" spans="2:6" x14ac:dyDescent="0.25">
      <c r="B54" s="615" t="str">
        <f>D12</f>
        <v>Based on 2023 PSC</v>
      </c>
      <c r="C54" s="525" t="s">
        <v>346</v>
      </c>
      <c r="D54" s="531">
        <f>(VLOOKUP(B53,$B$7:$C$18,2,0))*$J$24</f>
        <v>6.1359599999999993E-2</v>
      </c>
      <c r="E54" s="508">
        <f>(VLOOKUP(B53,$B$7:$C$18,2,0))*$K$24</f>
        <v>0.102266</v>
      </c>
      <c r="F54" s="509">
        <f>(VLOOKUP(B53,$B$7:$C$18,2,0))*$L$24</f>
        <v>0.20322299520000001</v>
      </c>
    </row>
    <row r="55" spans="2:6" x14ac:dyDescent="0.25">
      <c r="B55" s="616"/>
      <c r="C55" s="526" t="s">
        <v>347</v>
      </c>
      <c r="D55" s="532">
        <f>(VLOOKUP(B53,$B$7:$C$18,2,0))*$J$25</f>
        <v>6.1359599999999993E-2</v>
      </c>
      <c r="E55" s="510">
        <f>(VLOOKUP(B53,$B$7:$C$18,2,0))*$K$25</f>
        <v>0.102266</v>
      </c>
      <c r="F55" s="511">
        <f>(VLOOKUP(B53,$B$7:$C$18,2,0))*$L$25</f>
        <v>0.17327951039999998</v>
      </c>
    </row>
    <row r="56" spans="2:6" ht="15.75" thickBot="1" x14ac:dyDescent="0.3">
      <c r="B56" s="616"/>
      <c r="C56" s="527" t="s">
        <v>348</v>
      </c>
      <c r="D56" s="533">
        <f>(VLOOKUP(B53,$B$7:$C$18,2,0))*$J$26</f>
        <v>6.1359599999999993E-2</v>
      </c>
      <c r="E56" s="512">
        <f>(VLOOKUP(B53,$B$7:$C$18,2,0))*$K$26</f>
        <v>0.102266</v>
      </c>
      <c r="F56" s="513">
        <f>(VLOOKUP(B53,$B$7:$C$18,2,0))*$L$26</f>
        <v>0.18089832739999998</v>
      </c>
    </row>
    <row r="57" spans="2:6" x14ac:dyDescent="0.25">
      <c r="B57" s="616"/>
      <c r="C57" s="528" t="s">
        <v>345</v>
      </c>
      <c r="D57" s="499" t="s">
        <v>256</v>
      </c>
      <c r="E57" s="499" t="s">
        <v>257</v>
      </c>
      <c r="F57" s="500" t="s">
        <v>39</v>
      </c>
    </row>
    <row r="58" spans="2:6" ht="15.75" thickBot="1" x14ac:dyDescent="0.3">
      <c r="B58" s="617"/>
      <c r="C58" s="527" t="s">
        <v>349</v>
      </c>
      <c r="D58" s="533">
        <f>(VLOOKUP(B53,$B$7:$C$18,2,0))*$J$28</f>
        <v>6.1359599999999993E-2</v>
      </c>
      <c r="E58" s="512">
        <f>(VLOOKUP(B53,$B$7:$C$18,2,0))*$K$28</f>
        <v>0.11409817619999998</v>
      </c>
      <c r="F58" s="501"/>
    </row>
    <row r="59" spans="2:6" ht="15.75" thickBot="1" x14ac:dyDescent="0.3">
      <c r="B59" s="514" t="s">
        <v>33</v>
      </c>
      <c r="C59" s="524" t="s">
        <v>345</v>
      </c>
      <c r="D59" s="502" t="s">
        <v>245</v>
      </c>
      <c r="E59" s="502" t="s">
        <v>247</v>
      </c>
      <c r="F59" s="503" t="s">
        <v>39</v>
      </c>
    </row>
    <row r="60" spans="2:6" x14ac:dyDescent="0.25">
      <c r="B60" s="615" t="str">
        <f>D13</f>
        <v>Based on 2022 PSC</v>
      </c>
      <c r="C60" s="525" t="s">
        <v>346</v>
      </c>
      <c r="D60" s="531">
        <f>(VLOOKUP(B59,$B$7:$C$18,2,0))*$J$24</f>
        <v>7.7302200000000001E-2</v>
      </c>
      <c r="E60" s="508">
        <f>(VLOOKUP(B59,$B$7:$C$18,2,0))*$K$24</f>
        <v>0.12883700000000001</v>
      </c>
      <c r="F60" s="509">
        <f>(VLOOKUP(B59,$B$7:$C$18,2,0))*$L$24</f>
        <v>0.25602488640000004</v>
      </c>
    </row>
    <row r="61" spans="2:6" x14ac:dyDescent="0.25">
      <c r="B61" s="616"/>
      <c r="C61" s="526" t="s">
        <v>347</v>
      </c>
      <c r="D61" s="532">
        <f>(VLOOKUP(B59,$B$7:$C$18,2,0))*$J$25</f>
        <v>7.7302200000000001E-2</v>
      </c>
      <c r="E61" s="510">
        <f>(VLOOKUP(B59,$B$7:$C$18,2,0))*$K$25</f>
        <v>0.12883700000000001</v>
      </c>
      <c r="F61" s="511">
        <f>(VLOOKUP(B59,$B$7:$C$18,2,0))*$L$25</f>
        <v>0.21830141280000001</v>
      </c>
    </row>
    <row r="62" spans="2:6" ht="15.75" thickBot="1" x14ac:dyDescent="0.3">
      <c r="B62" s="616"/>
      <c r="C62" s="527" t="s">
        <v>348</v>
      </c>
      <c r="D62" s="533">
        <f>(VLOOKUP(B59,$B$7:$C$18,2,0))*$J$26</f>
        <v>7.7302200000000001E-2</v>
      </c>
      <c r="E62" s="512">
        <f>(VLOOKUP(B59,$B$7:$C$18,2,0))*$K$26</f>
        <v>0.12883700000000001</v>
      </c>
      <c r="F62" s="513">
        <f>(VLOOKUP(B59,$B$7:$C$18,2,0))*$L$26</f>
        <v>0.2278997693</v>
      </c>
    </row>
    <row r="63" spans="2:6" x14ac:dyDescent="0.25">
      <c r="B63" s="616"/>
      <c r="C63" s="528" t="s">
        <v>345</v>
      </c>
      <c r="D63" s="499" t="s">
        <v>256</v>
      </c>
      <c r="E63" s="499" t="s">
        <v>257</v>
      </c>
      <c r="F63" s="500" t="s">
        <v>39</v>
      </c>
    </row>
    <row r="64" spans="2:6" ht="15.75" thickBot="1" x14ac:dyDescent="0.3">
      <c r="B64" s="617"/>
      <c r="C64" s="527" t="s">
        <v>349</v>
      </c>
      <c r="D64" s="533">
        <f>(VLOOKUP(B59,$B$7:$C$18,2,0))*$J$28</f>
        <v>7.7302200000000001E-2</v>
      </c>
      <c r="E64" s="512">
        <f>(VLOOKUP(B59,$B$7:$C$18,2,0))*$K$28</f>
        <v>0.14374344089999999</v>
      </c>
      <c r="F64" s="501"/>
    </row>
    <row r="65" spans="2:6" ht="15.75" thickBot="1" x14ac:dyDescent="0.3">
      <c r="B65" s="514" t="s">
        <v>84</v>
      </c>
      <c r="C65" s="524" t="s">
        <v>345</v>
      </c>
      <c r="D65" s="502" t="s">
        <v>245</v>
      </c>
      <c r="E65" s="502" t="s">
        <v>247</v>
      </c>
      <c r="F65" s="503" t="s">
        <v>39</v>
      </c>
    </row>
    <row r="66" spans="2:6" x14ac:dyDescent="0.25">
      <c r="B66" s="615" t="str">
        <f>D14</f>
        <v>Based on 2022 PSC</v>
      </c>
      <c r="C66" s="525" t="s">
        <v>346</v>
      </c>
      <c r="D66" s="531">
        <f>(VLOOKUP(B65,$B$7:$C$18,2,0))*$J$24</f>
        <v>8.3171999999999996E-2</v>
      </c>
      <c r="E66" s="508">
        <f>(VLOOKUP(B65,$B$7:$C$18,2,0))*$K$24</f>
        <v>0.13861999999999999</v>
      </c>
      <c r="F66" s="509">
        <f>(VLOOKUP(B65,$B$7:$C$18,2,0))*$L$24</f>
        <v>0.275465664</v>
      </c>
    </row>
    <row r="67" spans="2:6" x14ac:dyDescent="0.25">
      <c r="B67" s="616"/>
      <c r="C67" s="526" t="s">
        <v>347</v>
      </c>
      <c r="D67" s="532">
        <f>(VLOOKUP(B65,$B$7:$C$18,2,0))*$J$25</f>
        <v>8.3171999999999996E-2</v>
      </c>
      <c r="E67" s="510">
        <f>(VLOOKUP(B65,$B$7:$C$18,2,0))*$K$25</f>
        <v>0.13861999999999999</v>
      </c>
      <c r="F67" s="511">
        <f>(VLOOKUP(B65,$B$7:$C$18,2,0))*$L$25</f>
        <v>0.23487772799999998</v>
      </c>
    </row>
    <row r="68" spans="2:6" ht="15.75" thickBot="1" x14ac:dyDescent="0.3">
      <c r="B68" s="616"/>
      <c r="C68" s="527" t="s">
        <v>348</v>
      </c>
      <c r="D68" s="533">
        <f>(VLOOKUP(B65,$B$7:$C$18,2,0))*$J$26</f>
        <v>8.3171999999999996E-2</v>
      </c>
      <c r="E68" s="512">
        <f>(VLOOKUP(B65,$B$7:$C$18,2,0))*$K$26</f>
        <v>0.13861999999999999</v>
      </c>
      <c r="F68" s="513">
        <f>(VLOOKUP(B65,$B$7:$C$18,2,0))*$L$26</f>
        <v>0.24520491799999997</v>
      </c>
    </row>
    <row r="69" spans="2:6" x14ac:dyDescent="0.25">
      <c r="B69" s="616"/>
      <c r="C69" s="528" t="s">
        <v>345</v>
      </c>
      <c r="D69" s="499" t="s">
        <v>256</v>
      </c>
      <c r="E69" s="499" t="s">
        <v>257</v>
      </c>
      <c r="F69" s="500" t="s">
        <v>39</v>
      </c>
    </row>
    <row r="70" spans="2:6" ht="15.75" thickBot="1" x14ac:dyDescent="0.3">
      <c r="B70" s="617"/>
      <c r="C70" s="527" t="s">
        <v>349</v>
      </c>
      <c r="D70" s="533">
        <f>(VLOOKUP(B65,$B$7:$C$18,2,0))*$J$28</f>
        <v>8.3171999999999996E-2</v>
      </c>
      <c r="E70" s="512">
        <f>(VLOOKUP(B65,$B$7:$C$18,2,0))*$K$28</f>
        <v>0.15465833399999998</v>
      </c>
      <c r="F70" s="501"/>
    </row>
    <row r="71" spans="2:6" ht="15.75" thickBot="1" x14ac:dyDescent="0.3">
      <c r="B71" s="514" t="s">
        <v>85</v>
      </c>
      <c r="C71" s="524" t="s">
        <v>345</v>
      </c>
      <c r="D71" s="502" t="s">
        <v>245</v>
      </c>
      <c r="E71" s="502" t="s">
        <v>247</v>
      </c>
      <c r="F71" s="503" t="s">
        <v>39</v>
      </c>
    </row>
    <row r="72" spans="2:6" x14ac:dyDescent="0.25">
      <c r="B72" s="615" t="str">
        <f>D15</f>
        <v>Based on 2022 PSC</v>
      </c>
      <c r="C72" s="525" t="s">
        <v>346</v>
      </c>
      <c r="D72" s="531">
        <f>(VLOOKUP(B71,$B$7:$C$18,2,0))*$J$24</f>
        <v>8.0078999999999997E-2</v>
      </c>
      <c r="E72" s="508">
        <f>(VLOOKUP(B71,$B$7:$C$18,2,0))*$K$24</f>
        <v>0.133465</v>
      </c>
      <c r="F72" s="509">
        <f>(VLOOKUP(B71,$B$7:$C$18,2,0))*$L$24</f>
        <v>0.26522164800000003</v>
      </c>
    </row>
    <row r="73" spans="2:6" x14ac:dyDescent="0.25">
      <c r="B73" s="616"/>
      <c r="C73" s="526" t="s">
        <v>347</v>
      </c>
      <c r="D73" s="532">
        <f>(VLOOKUP(B71,$B$7:$C$18,2,0))*$J$25</f>
        <v>8.0078999999999997E-2</v>
      </c>
      <c r="E73" s="510">
        <f>(VLOOKUP(B71,$B$7:$C$18,2,0))*$K$25</f>
        <v>0.133465</v>
      </c>
      <c r="F73" s="511">
        <f>(VLOOKUP(B71,$B$7:$C$18,2,0))*$L$25</f>
        <v>0.22614309599999999</v>
      </c>
    </row>
    <row r="74" spans="2:6" ht="15.75" thickBot="1" x14ac:dyDescent="0.3">
      <c r="B74" s="616"/>
      <c r="C74" s="527" t="s">
        <v>348</v>
      </c>
      <c r="D74" s="533">
        <f>(VLOOKUP(B71,$B$7:$C$18,2,0))*$J$26</f>
        <v>8.0078999999999997E-2</v>
      </c>
      <c r="E74" s="512">
        <f>(VLOOKUP(B71,$B$7:$C$18,2,0))*$K$26</f>
        <v>0.133465</v>
      </c>
      <c r="F74" s="513">
        <f>(VLOOKUP(B71,$B$7:$C$18,2,0))*$L$26</f>
        <v>0.23608623849999999</v>
      </c>
    </row>
    <row r="75" spans="2:6" x14ac:dyDescent="0.25">
      <c r="B75" s="616"/>
      <c r="C75" s="528" t="s">
        <v>345</v>
      </c>
      <c r="D75" s="499" t="s">
        <v>256</v>
      </c>
      <c r="E75" s="499" t="s">
        <v>257</v>
      </c>
      <c r="F75" s="500" t="s">
        <v>39</v>
      </c>
    </row>
    <row r="76" spans="2:6" ht="15.75" thickBot="1" x14ac:dyDescent="0.3">
      <c r="B76" s="617"/>
      <c r="C76" s="527" t="s">
        <v>349</v>
      </c>
      <c r="D76" s="533">
        <f>(VLOOKUP(B71,$B$7:$C$18,2,0))*$J$28</f>
        <v>8.0078999999999997E-2</v>
      </c>
      <c r="E76" s="512">
        <f>(VLOOKUP(B71,$B$7:$C$18,2,0))*$K$28</f>
        <v>0.14890690049999999</v>
      </c>
      <c r="F76" s="501"/>
    </row>
    <row r="77" spans="2:6" ht="15.75" thickBot="1" x14ac:dyDescent="0.3">
      <c r="B77" s="514" t="s">
        <v>86</v>
      </c>
      <c r="C77" s="524" t="s">
        <v>345</v>
      </c>
      <c r="D77" s="502" t="s">
        <v>245</v>
      </c>
      <c r="E77" s="502" t="s">
        <v>247</v>
      </c>
      <c r="F77" s="503" t="s">
        <v>39</v>
      </c>
    </row>
    <row r="78" spans="2:6" x14ac:dyDescent="0.25">
      <c r="B78" s="615" t="str">
        <f>D16</f>
        <v>Based on 2022 PSC</v>
      </c>
      <c r="C78" s="525" t="s">
        <v>346</v>
      </c>
      <c r="D78" s="531">
        <f>(VLOOKUP(B77,$B$7:$C$18,2,0))*$J$24</f>
        <v>8.0723399999999987E-2</v>
      </c>
      <c r="E78" s="508">
        <f>(VLOOKUP(B77,$B$7:$C$18,2,0))*$K$24</f>
        <v>0.13453899999999999</v>
      </c>
      <c r="F78" s="509">
        <f>(VLOOKUP(B77,$B$7:$C$18,2,0))*$L$24</f>
        <v>0.26735590079999999</v>
      </c>
    </row>
    <row r="79" spans="2:6" x14ac:dyDescent="0.25">
      <c r="B79" s="616"/>
      <c r="C79" s="526" t="s">
        <v>347</v>
      </c>
      <c r="D79" s="532">
        <f>(VLOOKUP(B77,$B$7:$C$18,2,0))*$J$25</f>
        <v>8.0723399999999987E-2</v>
      </c>
      <c r="E79" s="510">
        <f>(VLOOKUP(B77,$B$7:$C$18,2,0))*$K$25</f>
        <v>0.13453899999999999</v>
      </c>
      <c r="F79" s="511">
        <f>(VLOOKUP(B77,$B$7:$C$18,2,0))*$L$25</f>
        <v>0.22796288159999997</v>
      </c>
    </row>
    <row r="80" spans="2:6" ht="15.75" thickBot="1" x14ac:dyDescent="0.3">
      <c r="B80" s="616"/>
      <c r="C80" s="527" t="s">
        <v>348</v>
      </c>
      <c r="D80" s="533">
        <f>(VLOOKUP(B77,$B$7:$C$18,2,0))*$J$26</f>
        <v>8.0723399999999987E-2</v>
      </c>
      <c r="E80" s="512">
        <f>(VLOOKUP(B77,$B$7:$C$18,2,0))*$K$26</f>
        <v>0.13453899999999999</v>
      </c>
      <c r="F80" s="513">
        <f>(VLOOKUP(B77,$B$7:$C$18,2,0))*$L$26</f>
        <v>0.23798603709999996</v>
      </c>
    </row>
    <row r="81" spans="2:6" x14ac:dyDescent="0.25">
      <c r="B81" s="616"/>
      <c r="C81" s="528" t="s">
        <v>345</v>
      </c>
      <c r="D81" s="499" t="s">
        <v>256</v>
      </c>
      <c r="E81" s="499" t="s">
        <v>257</v>
      </c>
      <c r="F81" s="500" t="s">
        <v>39</v>
      </c>
    </row>
    <row r="82" spans="2:6" ht="15.75" thickBot="1" x14ac:dyDescent="0.3">
      <c r="B82" s="617"/>
      <c r="C82" s="527" t="s">
        <v>349</v>
      </c>
      <c r="D82" s="533">
        <f>(VLOOKUP(B77,$B$7:$C$18,2,0))*$J$28</f>
        <v>8.0723399999999987E-2</v>
      </c>
      <c r="E82" s="512">
        <f>(VLOOKUP(B77,$B$7:$C$18,2,0))*$K$28</f>
        <v>0.15010516229999998</v>
      </c>
      <c r="F82" s="501"/>
    </row>
    <row r="83" spans="2:6" ht="15.75" thickBot="1" x14ac:dyDescent="0.3">
      <c r="B83" s="514" t="s">
        <v>87</v>
      </c>
      <c r="C83" s="524" t="s">
        <v>345</v>
      </c>
      <c r="D83" s="502" t="s">
        <v>245</v>
      </c>
      <c r="E83" s="502" t="s">
        <v>247</v>
      </c>
      <c r="F83" s="503" t="s">
        <v>39</v>
      </c>
    </row>
    <row r="84" spans="2:6" x14ac:dyDescent="0.25">
      <c r="B84" s="615" t="str">
        <f>D17</f>
        <v>Based on 2022 PSC</v>
      </c>
      <c r="C84" s="525" t="s">
        <v>346</v>
      </c>
      <c r="D84" s="531">
        <f>(VLOOKUP(B83,$B$7:$C$18,2,0))*$J$24</f>
        <v>8.3023199999999991E-2</v>
      </c>
      <c r="E84" s="508">
        <f>(VLOOKUP(B83,$B$7:$C$18,2,0))*$K$24</f>
        <v>0.138372</v>
      </c>
      <c r="F84" s="509">
        <f>(VLOOKUP(B83,$B$7:$C$18,2,0))*$L$24</f>
        <v>0.27497283839999997</v>
      </c>
    </row>
    <row r="85" spans="2:6" x14ac:dyDescent="0.25">
      <c r="B85" s="616"/>
      <c r="C85" s="526" t="s">
        <v>347</v>
      </c>
      <c r="D85" s="532">
        <f>(VLOOKUP(B83,$B$7:$C$18,2,0))*$J$25</f>
        <v>8.3023199999999991E-2</v>
      </c>
      <c r="E85" s="510">
        <f>(VLOOKUP(B83,$B$7:$C$18,2,0))*$K$25</f>
        <v>0.138372</v>
      </c>
      <c r="F85" s="511">
        <f>(VLOOKUP(B83,$B$7:$C$18,2,0))*$L$25</f>
        <v>0.23445751679999999</v>
      </c>
    </row>
    <row r="86" spans="2:6" ht="15.75" thickBot="1" x14ac:dyDescent="0.3">
      <c r="B86" s="616"/>
      <c r="C86" s="527" t="s">
        <v>348</v>
      </c>
      <c r="D86" s="533">
        <f>(VLOOKUP(B83,$B$7:$C$18,2,0))*$J$26</f>
        <v>8.3023199999999991E-2</v>
      </c>
      <c r="E86" s="512">
        <f>(VLOOKUP(B83,$B$7:$C$18,2,0))*$K$26</f>
        <v>0.138372</v>
      </c>
      <c r="F86" s="513">
        <f>(VLOOKUP(B83,$B$7:$C$18,2,0))*$L$26</f>
        <v>0.24476623079999998</v>
      </c>
    </row>
    <row r="87" spans="2:6" x14ac:dyDescent="0.25">
      <c r="B87" s="616"/>
      <c r="C87" s="528" t="s">
        <v>345</v>
      </c>
      <c r="D87" s="499" t="s">
        <v>256</v>
      </c>
      <c r="E87" s="499" t="s">
        <v>257</v>
      </c>
      <c r="F87" s="500" t="s">
        <v>39</v>
      </c>
    </row>
    <row r="88" spans="2:6" ht="15.75" thickBot="1" x14ac:dyDescent="0.3">
      <c r="B88" s="617"/>
      <c r="C88" s="527" t="s">
        <v>349</v>
      </c>
      <c r="D88" s="533">
        <f>(VLOOKUP(B83,$B$7:$C$18,2,0))*$J$28</f>
        <v>8.3023199999999991E-2</v>
      </c>
      <c r="E88" s="512">
        <f>(VLOOKUP(B83,$B$7:$C$18,2,0))*$K$28</f>
        <v>0.15438164039999999</v>
      </c>
      <c r="F88" s="501"/>
    </row>
    <row r="89" spans="2:6" ht="15.75" thickBot="1" x14ac:dyDescent="0.3">
      <c r="B89" s="514" t="s">
        <v>88</v>
      </c>
      <c r="C89" s="524" t="s">
        <v>345</v>
      </c>
      <c r="D89" s="502" t="s">
        <v>245</v>
      </c>
      <c r="E89" s="502" t="s">
        <v>247</v>
      </c>
      <c r="F89" s="503" t="s">
        <v>39</v>
      </c>
    </row>
    <row r="90" spans="2:6" x14ac:dyDescent="0.25">
      <c r="B90" s="615" t="str">
        <f>D18</f>
        <v>Based on 2022 PSC</v>
      </c>
      <c r="C90" s="525" t="s">
        <v>346</v>
      </c>
      <c r="D90" s="531">
        <f>(VLOOKUP(B89,$B$7:$C$18,2,0))*$J$24</f>
        <v>7.5986399999999996E-2</v>
      </c>
      <c r="E90" s="508">
        <f>(VLOOKUP(B89,$B$7:$C$18,2,0))*$K$24</f>
        <v>0.12664400000000001</v>
      </c>
      <c r="F90" s="509">
        <f>(VLOOKUP(B89,$B$7:$C$18,2,0))*$L$24</f>
        <v>0.25166695680000001</v>
      </c>
    </row>
    <row r="91" spans="2:6" x14ac:dyDescent="0.25">
      <c r="B91" s="616"/>
      <c r="C91" s="526" t="s">
        <v>347</v>
      </c>
      <c r="D91" s="532">
        <f>(VLOOKUP(B89,$B$7:$C$18,2,0))*$J$25</f>
        <v>7.5986399999999996E-2</v>
      </c>
      <c r="E91" s="510">
        <f>(VLOOKUP(B89,$B$7:$C$18,2,0))*$K$25</f>
        <v>0.12664400000000001</v>
      </c>
      <c r="F91" s="511">
        <f>(VLOOKUP(B89,$B$7:$C$18,2,0))*$L$25</f>
        <v>0.21458559360000001</v>
      </c>
    </row>
    <row r="92" spans="2:6" ht="15.75" thickBot="1" x14ac:dyDescent="0.3">
      <c r="B92" s="616"/>
      <c r="C92" s="527" t="s">
        <v>348</v>
      </c>
      <c r="D92" s="533">
        <f>(VLOOKUP(B89,$B$7:$C$18,2,0))*$J$26</f>
        <v>7.5986399999999996E-2</v>
      </c>
      <c r="E92" s="512">
        <f>(VLOOKUP(B89,$B$7:$C$18,2,0))*$K$26</f>
        <v>0.12664400000000001</v>
      </c>
      <c r="F92" s="513">
        <f>(VLOOKUP(B89,$B$7:$C$18,2,0))*$L$26</f>
        <v>0.2240205716</v>
      </c>
    </row>
    <row r="93" spans="2:6" x14ac:dyDescent="0.25">
      <c r="B93" s="616"/>
      <c r="C93" s="528" t="s">
        <v>345</v>
      </c>
      <c r="D93" s="499" t="s">
        <v>256</v>
      </c>
      <c r="E93" s="499" t="s">
        <v>257</v>
      </c>
      <c r="F93" s="500" t="s">
        <v>39</v>
      </c>
    </row>
    <row r="94" spans="2:6" ht="15.75" thickBot="1" x14ac:dyDescent="0.3">
      <c r="B94" s="617"/>
      <c r="C94" s="527" t="s">
        <v>349</v>
      </c>
      <c r="D94" s="533">
        <f>(VLOOKUP(B89,$B$7:$C$18,2,0))*$J$28</f>
        <v>7.5986399999999996E-2</v>
      </c>
      <c r="E94" s="512">
        <f>(VLOOKUP(B89,$B$7:$C$18,2,0))*$K$28</f>
        <v>0.1412967108</v>
      </c>
      <c r="F94" s="501"/>
    </row>
  </sheetData>
  <mergeCells count="15">
    <mergeCell ref="B3:D3"/>
    <mergeCell ref="B24:B28"/>
    <mergeCell ref="B22:C22"/>
    <mergeCell ref="D22:F22"/>
    <mergeCell ref="B30:B34"/>
    <mergeCell ref="B36:B40"/>
    <mergeCell ref="B42:B46"/>
    <mergeCell ref="B48:B52"/>
    <mergeCell ref="B54:B58"/>
    <mergeCell ref="B90:B94"/>
    <mergeCell ref="B60:B64"/>
    <mergeCell ref="B66:B70"/>
    <mergeCell ref="B72:B76"/>
    <mergeCell ref="B78:B82"/>
    <mergeCell ref="B84:B88"/>
  </mergeCells>
  <hyperlinks>
    <hyperlink ref="B4" r:id="rId1"/>
  </hyperlinks>
  <pageMargins left="0.7" right="0.7" top="0.75" bottom="0.75" header="0.3" footer="0.3"/>
  <pageSetup orientation="portrait" horizontalDpi="1200" verticalDpi="1200"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4:F97"/>
  <sheetViews>
    <sheetView topLeftCell="A4" zoomScale="130" zoomScaleNormal="130" workbookViewId="0">
      <selection activeCell="D74" sqref="D74"/>
    </sheetView>
  </sheetViews>
  <sheetFormatPr defaultRowHeight="15" x14ac:dyDescent="0.25"/>
  <cols>
    <col min="2" max="2" width="41.28515625" bestFit="1" customWidth="1"/>
    <col min="3" max="3" width="21.85546875" customWidth="1"/>
    <col min="4" max="4" width="11" customWidth="1"/>
    <col min="5" max="5" width="25" bestFit="1" customWidth="1"/>
    <col min="6" max="6" width="12.140625" customWidth="1"/>
  </cols>
  <sheetData>
    <row r="4" spans="2:6" ht="15.75" thickBot="1" x14ac:dyDescent="0.3">
      <c r="E4" s="34" t="s">
        <v>106</v>
      </c>
      <c r="F4" s="34" t="s">
        <v>358</v>
      </c>
    </row>
    <row r="5" spans="2:6" s="139" customFormat="1" ht="31.5" customHeight="1" thickBot="1" x14ac:dyDescent="0.3">
      <c r="B5" s="140" t="s">
        <v>229</v>
      </c>
      <c r="C5" s="140" t="s">
        <v>228</v>
      </c>
      <c r="D5" s="363" t="s">
        <v>41</v>
      </c>
      <c r="E5" s="140" t="s">
        <v>101</v>
      </c>
      <c r="F5" s="140" t="s">
        <v>302</v>
      </c>
    </row>
    <row r="6" spans="2:6" ht="15.75" thickBot="1" x14ac:dyDescent="0.3">
      <c r="B6" s="141" t="s">
        <v>52</v>
      </c>
      <c r="C6" s="144">
        <v>95</v>
      </c>
      <c r="D6" s="147">
        <v>226</v>
      </c>
      <c r="E6" s="470">
        <f>C6*1000/D6</f>
        <v>420.35398230088498</v>
      </c>
      <c r="F6" s="477">
        <f>D6/(C6)</f>
        <v>2.3789473684210525</v>
      </c>
    </row>
    <row r="7" spans="2:6" ht="15.75" thickBot="1" x14ac:dyDescent="0.3">
      <c r="B7" s="487" t="s">
        <v>390</v>
      </c>
      <c r="C7" s="488">
        <v>95</v>
      </c>
      <c r="D7" s="489">
        <v>225</v>
      </c>
      <c r="E7" s="470">
        <f t="shared" ref="E7:E8" si="0">C7*1000/D7</f>
        <v>422.22222222222223</v>
      </c>
      <c r="F7" s="477">
        <f t="shared" ref="F7:F8" si="1">D7/(C7)</f>
        <v>2.3684210526315788</v>
      </c>
    </row>
    <row r="8" spans="2:6" x14ac:dyDescent="0.25">
      <c r="B8" s="487" t="s">
        <v>391</v>
      </c>
      <c r="C8" s="488">
        <v>93.4</v>
      </c>
      <c r="D8" s="489">
        <v>238</v>
      </c>
      <c r="E8" s="470">
        <f t="shared" si="0"/>
        <v>392.43697478991595</v>
      </c>
      <c r="F8" s="477">
        <f t="shared" si="1"/>
        <v>2.5481798715203423</v>
      </c>
    </row>
    <row r="9" spans="2:6" x14ac:dyDescent="0.25">
      <c r="B9" s="487" t="s">
        <v>322</v>
      </c>
      <c r="C9" s="488">
        <v>82</v>
      </c>
      <c r="D9" s="489">
        <v>265</v>
      </c>
      <c r="E9" s="471">
        <f t="shared" ref="E9:E10" si="2">C9*1000/D9</f>
        <v>309.43396226415092</v>
      </c>
      <c r="F9" s="478">
        <f t="shared" ref="F9:F10" si="3">D9/(C9)</f>
        <v>3.2317073170731709</v>
      </c>
    </row>
    <row r="10" spans="2:6" x14ac:dyDescent="0.25">
      <c r="B10" s="487" t="s">
        <v>323</v>
      </c>
      <c r="C10" s="488">
        <v>82</v>
      </c>
      <c r="D10" s="489">
        <v>242</v>
      </c>
      <c r="E10" s="471">
        <f t="shared" si="2"/>
        <v>338.84297520661158</v>
      </c>
      <c r="F10" s="478">
        <f t="shared" si="3"/>
        <v>2.9512195121951219</v>
      </c>
    </row>
    <row r="11" spans="2:6" x14ac:dyDescent="0.25">
      <c r="B11" s="142" t="s">
        <v>47</v>
      </c>
      <c r="C11" s="145">
        <v>42</v>
      </c>
      <c r="D11" s="148">
        <v>153</v>
      </c>
      <c r="E11" s="471">
        <f t="shared" ref="E11:E97" si="4">C11*1000/D11</f>
        <v>274.50980392156862</v>
      </c>
      <c r="F11" s="478">
        <f t="shared" ref="F11:F97" si="5">D11/(C11)</f>
        <v>3.6428571428571428</v>
      </c>
    </row>
    <row r="12" spans="2:6" x14ac:dyDescent="0.25">
      <c r="B12" s="142" t="s">
        <v>377</v>
      </c>
      <c r="C12" s="145">
        <v>81</v>
      </c>
      <c r="D12" s="148">
        <v>301</v>
      </c>
      <c r="E12" s="471">
        <f t="shared" si="4"/>
        <v>269.10299003322257</v>
      </c>
      <c r="F12" s="478">
        <f t="shared" si="5"/>
        <v>3.7160493827160495</v>
      </c>
    </row>
    <row r="13" spans="2:6" x14ac:dyDescent="0.25">
      <c r="B13" s="142" t="s">
        <v>378</v>
      </c>
      <c r="C13" s="145">
        <v>81</v>
      </c>
      <c r="D13" s="148">
        <v>245</v>
      </c>
      <c r="E13" s="471">
        <f t="shared" ref="E13:E16" si="6">C13*1000/D13</f>
        <v>330.61224489795916</v>
      </c>
      <c r="F13" s="478">
        <f t="shared" ref="F13:F16" si="7">D13/(C13)</f>
        <v>3.0246913580246915</v>
      </c>
    </row>
    <row r="14" spans="2:6" x14ac:dyDescent="0.25">
      <c r="B14" s="142" t="s">
        <v>392</v>
      </c>
      <c r="C14" s="145">
        <v>105.7</v>
      </c>
      <c r="D14" s="148">
        <v>318</v>
      </c>
      <c r="E14" s="471">
        <f t="shared" si="6"/>
        <v>332.38993710691824</v>
      </c>
      <c r="F14" s="478">
        <f t="shared" si="7"/>
        <v>3.008514664143803</v>
      </c>
    </row>
    <row r="15" spans="2:6" x14ac:dyDescent="0.25">
      <c r="B15" s="142" t="s">
        <v>379</v>
      </c>
      <c r="C15" s="145">
        <v>105.2</v>
      </c>
      <c r="D15" s="148">
        <v>324</v>
      </c>
      <c r="E15" s="471">
        <f t="shared" si="6"/>
        <v>324.69135802469134</v>
      </c>
      <c r="F15" s="478">
        <f t="shared" si="7"/>
        <v>3.0798479087452471</v>
      </c>
    </row>
    <row r="16" spans="2:6" x14ac:dyDescent="0.25">
      <c r="B16" s="142" t="s">
        <v>380</v>
      </c>
      <c r="C16" s="145">
        <v>105.2</v>
      </c>
      <c r="D16" s="148">
        <v>288</v>
      </c>
      <c r="E16" s="471">
        <f t="shared" si="6"/>
        <v>365.27777777777777</v>
      </c>
      <c r="F16" s="478">
        <f t="shared" si="7"/>
        <v>2.7376425855513307</v>
      </c>
    </row>
    <row r="17" spans="2:6" x14ac:dyDescent="0.25">
      <c r="B17" s="142" t="s">
        <v>371</v>
      </c>
      <c r="C17" s="145">
        <v>100</v>
      </c>
      <c r="D17" s="148">
        <v>312</v>
      </c>
      <c r="E17" s="471">
        <f t="shared" si="4"/>
        <v>320.5128205128205</v>
      </c>
      <c r="F17" s="478">
        <f t="shared" si="5"/>
        <v>3.12</v>
      </c>
    </row>
    <row r="18" spans="2:6" x14ac:dyDescent="0.25">
      <c r="B18" s="142" t="s">
        <v>45</v>
      </c>
      <c r="C18" s="145">
        <v>65</v>
      </c>
      <c r="D18" s="148">
        <v>259</v>
      </c>
      <c r="E18" s="471">
        <f t="shared" si="4"/>
        <v>250.96525096525096</v>
      </c>
      <c r="F18" s="478">
        <f t="shared" si="5"/>
        <v>3.9846153846153847</v>
      </c>
    </row>
    <row r="19" spans="2:6" x14ac:dyDescent="0.25">
      <c r="B19" s="436" t="s">
        <v>239</v>
      </c>
      <c r="C19" s="145">
        <v>65</v>
      </c>
      <c r="D19" s="148">
        <v>247</v>
      </c>
      <c r="E19" s="471">
        <f t="shared" si="4"/>
        <v>263.15789473684208</v>
      </c>
      <c r="F19" s="478">
        <f t="shared" si="5"/>
        <v>3.8</v>
      </c>
    </row>
    <row r="20" spans="2:6" x14ac:dyDescent="0.25">
      <c r="B20" s="436" t="s">
        <v>350</v>
      </c>
      <c r="C20" s="145">
        <v>200</v>
      </c>
      <c r="D20" s="148">
        <v>400</v>
      </c>
      <c r="E20" s="471">
        <f t="shared" si="4"/>
        <v>500</v>
      </c>
      <c r="F20" s="478">
        <f t="shared" si="5"/>
        <v>2</v>
      </c>
    </row>
    <row r="21" spans="2:6" x14ac:dyDescent="0.25">
      <c r="B21" s="436" t="s">
        <v>402</v>
      </c>
      <c r="C21" s="145">
        <v>80</v>
      </c>
      <c r="D21" s="148">
        <v>250</v>
      </c>
      <c r="E21" s="471">
        <f t="shared" si="4"/>
        <v>320</v>
      </c>
      <c r="F21" s="478">
        <f t="shared" si="5"/>
        <v>3.125</v>
      </c>
    </row>
    <row r="22" spans="2:6" x14ac:dyDescent="0.25">
      <c r="B22" s="436" t="s">
        <v>401</v>
      </c>
      <c r="C22" s="145">
        <v>100</v>
      </c>
      <c r="D22" s="148">
        <v>350</v>
      </c>
      <c r="E22" s="471">
        <f t="shared" si="4"/>
        <v>285.71428571428572</v>
      </c>
      <c r="F22" s="478">
        <f t="shared" si="5"/>
        <v>3.5</v>
      </c>
    </row>
    <row r="23" spans="2:6" x14ac:dyDescent="0.25">
      <c r="B23" s="142" t="s">
        <v>290</v>
      </c>
      <c r="C23" s="145">
        <v>115</v>
      </c>
      <c r="D23" s="148">
        <v>230</v>
      </c>
      <c r="E23" s="471">
        <f t="shared" ref="E23:E68" si="8">C23*1000/D23</f>
        <v>500</v>
      </c>
      <c r="F23" s="478">
        <f t="shared" ref="F23:F68" si="9">D23/(C23)</f>
        <v>2</v>
      </c>
    </row>
    <row r="24" spans="2:6" x14ac:dyDescent="0.25">
      <c r="B24" s="142" t="s">
        <v>293</v>
      </c>
      <c r="C24" s="145">
        <v>155</v>
      </c>
      <c r="D24" s="148">
        <v>300</v>
      </c>
      <c r="E24" s="471">
        <f t="shared" si="8"/>
        <v>516.66666666666663</v>
      </c>
      <c r="F24" s="478">
        <f t="shared" si="9"/>
        <v>1.935483870967742</v>
      </c>
    </row>
    <row r="25" spans="2:6" x14ac:dyDescent="0.25">
      <c r="B25" s="142" t="s">
        <v>294</v>
      </c>
      <c r="C25" s="145">
        <v>98.8</v>
      </c>
      <c r="D25" s="148">
        <v>270</v>
      </c>
      <c r="E25" s="471">
        <f t="shared" si="8"/>
        <v>365.92592592592592</v>
      </c>
      <c r="F25" s="478">
        <f t="shared" si="9"/>
        <v>2.7327935222672064</v>
      </c>
    </row>
    <row r="26" spans="2:6" x14ac:dyDescent="0.25">
      <c r="B26" s="142" t="s">
        <v>295</v>
      </c>
      <c r="C26" s="145">
        <v>98.8</v>
      </c>
      <c r="D26" s="148">
        <v>305</v>
      </c>
      <c r="E26" s="471">
        <f t="shared" si="8"/>
        <v>323.93442622950818</v>
      </c>
      <c r="F26" s="478">
        <f t="shared" si="9"/>
        <v>3.0870445344129553</v>
      </c>
    </row>
    <row r="27" spans="2:6" x14ac:dyDescent="0.25">
      <c r="B27" s="142" t="s">
        <v>296</v>
      </c>
      <c r="C27" s="145">
        <v>98.8</v>
      </c>
      <c r="D27" s="148">
        <v>300</v>
      </c>
      <c r="E27" s="471">
        <f t="shared" si="8"/>
        <v>329.33333333333331</v>
      </c>
      <c r="F27" s="478">
        <f t="shared" si="9"/>
        <v>3.0364372469635628</v>
      </c>
    </row>
    <row r="28" spans="2:6" x14ac:dyDescent="0.25">
      <c r="B28" s="142" t="s">
        <v>297</v>
      </c>
      <c r="C28" s="145">
        <v>75.7</v>
      </c>
      <c r="D28" s="148">
        <v>211</v>
      </c>
      <c r="E28" s="471">
        <f t="shared" si="8"/>
        <v>358.76777251184836</v>
      </c>
      <c r="F28" s="478">
        <f t="shared" si="9"/>
        <v>2.7873183619550859</v>
      </c>
    </row>
    <row r="29" spans="2:6" x14ac:dyDescent="0.25">
      <c r="B29" s="142" t="s">
        <v>298</v>
      </c>
      <c r="C29" s="145">
        <v>75.7</v>
      </c>
      <c r="D29" s="148">
        <v>230</v>
      </c>
      <c r="E29" s="471">
        <f t="shared" si="8"/>
        <v>329.13043478260869</v>
      </c>
      <c r="F29" s="478">
        <f t="shared" si="9"/>
        <v>3.0383091149273445</v>
      </c>
    </row>
    <row r="30" spans="2:6" x14ac:dyDescent="0.25">
      <c r="B30" s="142" t="s">
        <v>393</v>
      </c>
      <c r="C30" s="145">
        <v>77.400000000000006</v>
      </c>
      <c r="D30" s="148">
        <v>282</v>
      </c>
      <c r="E30" s="471">
        <f t="shared" si="8"/>
        <v>274.468085106383</v>
      </c>
      <c r="F30" s="478">
        <f t="shared" si="9"/>
        <v>3.6434108527131781</v>
      </c>
    </row>
    <row r="31" spans="2:6" x14ac:dyDescent="0.25">
      <c r="B31" s="142" t="s">
        <v>372</v>
      </c>
      <c r="C31" s="145">
        <v>77.400000000000006</v>
      </c>
      <c r="D31" s="148">
        <v>248</v>
      </c>
      <c r="E31" s="471">
        <f t="shared" si="8"/>
        <v>312.09677419354841</v>
      </c>
      <c r="F31" s="478">
        <f t="shared" si="9"/>
        <v>3.2041343669250644</v>
      </c>
    </row>
    <row r="32" spans="2:6" x14ac:dyDescent="0.25">
      <c r="B32" s="142" t="s">
        <v>373</v>
      </c>
      <c r="C32" s="145">
        <v>77.400000000000006</v>
      </c>
      <c r="D32" s="148">
        <v>235</v>
      </c>
      <c r="E32" s="471">
        <f t="shared" si="8"/>
        <v>329.36170212765956</v>
      </c>
      <c r="F32" s="478">
        <f t="shared" si="9"/>
        <v>3.036175710594315</v>
      </c>
    </row>
    <row r="33" spans="2:6" x14ac:dyDescent="0.25">
      <c r="B33" s="142" t="s">
        <v>299</v>
      </c>
      <c r="C33" s="145">
        <v>200</v>
      </c>
      <c r="D33" s="148">
        <v>350</v>
      </c>
      <c r="E33" s="471">
        <f t="shared" si="8"/>
        <v>571.42857142857144</v>
      </c>
      <c r="F33" s="478">
        <f t="shared" si="9"/>
        <v>1.75</v>
      </c>
    </row>
    <row r="34" spans="2:6" x14ac:dyDescent="0.25">
      <c r="B34" s="142" t="s">
        <v>102</v>
      </c>
      <c r="C34" s="145">
        <v>38.299999999999997</v>
      </c>
      <c r="D34" s="148">
        <v>170</v>
      </c>
      <c r="E34" s="471">
        <f t="shared" si="8"/>
        <v>225.29411764705881</v>
      </c>
      <c r="F34" s="478">
        <f t="shared" si="9"/>
        <v>4.438642297650131</v>
      </c>
    </row>
    <row r="35" spans="2:6" x14ac:dyDescent="0.25">
      <c r="B35" s="142" t="s">
        <v>303</v>
      </c>
      <c r="C35" s="145">
        <v>77.400000000000006</v>
      </c>
      <c r="D35" s="148">
        <v>303</v>
      </c>
      <c r="E35" s="471">
        <f t="shared" si="8"/>
        <v>255.44554455445544</v>
      </c>
      <c r="F35" s="478">
        <f t="shared" si="9"/>
        <v>3.9147286821705425</v>
      </c>
    </row>
    <row r="36" spans="2:6" x14ac:dyDescent="0.25">
      <c r="B36" s="142" t="s">
        <v>304</v>
      </c>
      <c r="C36" s="145">
        <v>77.400000000000006</v>
      </c>
      <c r="D36" s="148">
        <v>260</v>
      </c>
      <c r="E36" s="471">
        <f t="shared" si="8"/>
        <v>297.69230769230768</v>
      </c>
      <c r="F36" s="478">
        <f t="shared" si="9"/>
        <v>3.3591731266149867</v>
      </c>
    </row>
    <row r="37" spans="2:6" x14ac:dyDescent="0.25">
      <c r="B37" s="142" t="s">
        <v>46</v>
      </c>
      <c r="C37" s="145">
        <v>64</v>
      </c>
      <c r="D37" s="148">
        <v>258</v>
      </c>
      <c r="E37" s="471">
        <f t="shared" si="8"/>
        <v>248.06201550387595</v>
      </c>
      <c r="F37" s="478">
        <f t="shared" si="9"/>
        <v>4.03125</v>
      </c>
    </row>
    <row r="38" spans="2:6" x14ac:dyDescent="0.25">
      <c r="B38" s="142" t="s">
        <v>48</v>
      </c>
      <c r="C38" s="145">
        <v>90</v>
      </c>
      <c r="D38" s="148">
        <v>246</v>
      </c>
      <c r="E38" s="471">
        <f t="shared" si="8"/>
        <v>365.85365853658539</v>
      </c>
      <c r="F38" s="478">
        <f t="shared" si="9"/>
        <v>2.7333333333333334</v>
      </c>
    </row>
    <row r="39" spans="2:6" x14ac:dyDescent="0.25">
      <c r="B39" s="142" t="s">
        <v>396</v>
      </c>
      <c r="C39" s="145">
        <v>77.400000000000006</v>
      </c>
      <c r="D39" s="148">
        <v>310</v>
      </c>
      <c r="E39" s="471">
        <f t="shared" si="8"/>
        <v>249.67741935483872</v>
      </c>
      <c r="F39" s="478">
        <f t="shared" si="9"/>
        <v>4.0051679586563305</v>
      </c>
    </row>
    <row r="40" spans="2:6" x14ac:dyDescent="0.25">
      <c r="B40" s="142" t="s">
        <v>397</v>
      </c>
      <c r="C40" s="145">
        <v>77.400000000000006</v>
      </c>
      <c r="D40" s="148">
        <v>282</v>
      </c>
      <c r="E40" s="471">
        <f t="shared" si="8"/>
        <v>274.468085106383</v>
      </c>
      <c r="F40" s="478">
        <f t="shared" si="9"/>
        <v>3.6434108527131781</v>
      </c>
    </row>
    <row r="41" spans="2:6" x14ac:dyDescent="0.25">
      <c r="B41" s="142" t="s">
        <v>398</v>
      </c>
      <c r="C41" s="145">
        <v>77.400000000000006</v>
      </c>
      <c r="D41" s="148">
        <v>310</v>
      </c>
      <c r="E41" s="471">
        <f t="shared" si="8"/>
        <v>249.67741935483872</v>
      </c>
      <c r="F41" s="478">
        <f t="shared" si="9"/>
        <v>4.0051679586563305</v>
      </c>
    </row>
    <row r="42" spans="2:6" x14ac:dyDescent="0.25">
      <c r="B42" s="142" t="s">
        <v>399</v>
      </c>
      <c r="C42" s="145">
        <v>77.400000000000006</v>
      </c>
      <c r="D42" s="148">
        <v>252</v>
      </c>
      <c r="E42" s="471">
        <f t="shared" si="8"/>
        <v>307.14285714285717</v>
      </c>
      <c r="F42" s="478">
        <f t="shared" si="9"/>
        <v>3.2558139534883717</v>
      </c>
    </row>
    <row r="43" spans="2:6" x14ac:dyDescent="0.25">
      <c r="B43" s="142" t="s">
        <v>400</v>
      </c>
      <c r="C43" s="145">
        <v>77.400000000000006</v>
      </c>
      <c r="D43" s="148">
        <v>206</v>
      </c>
      <c r="E43" s="471">
        <f t="shared" si="8"/>
        <v>375.72815533980582</v>
      </c>
      <c r="F43" s="478">
        <f t="shared" si="9"/>
        <v>2.6614987080103356</v>
      </c>
    </row>
    <row r="44" spans="2:6" x14ac:dyDescent="0.25">
      <c r="B44" s="142" t="s">
        <v>324</v>
      </c>
      <c r="C44" s="145">
        <v>64</v>
      </c>
      <c r="D44" s="148">
        <v>253</v>
      </c>
      <c r="E44" s="471">
        <f t="shared" si="8"/>
        <v>252.96442687747034</v>
      </c>
      <c r="F44" s="478">
        <f t="shared" si="9"/>
        <v>3.953125</v>
      </c>
    </row>
    <row r="45" spans="2:6" x14ac:dyDescent="0.25">
      <c r="B45" s="142" t="s">
        <v>325</v>
      </c>
      <c r="C45" s="145">
        <v>113</v>
      </c>
      <c r="D45" s="148">
        <v>471</v>
      </c>
      <c r="E45" s="471">
        <f t="shared" si="8"/>
        <v>239.91507430997876</v>
      </c>
      <c r="F45" s="478">
        <f t="shared" si="9"/>
        <v>4.168141592920354</v>
      </c>
    </row>
    <row r="46" spans="2:6" x14ac:dyDescent="0.25">
      <c r="B46" s="142" t="s">
        <v>326</v>
      </c>
      <c r="C46" s="145">
        <v>113</v>
      </c>
      <c r="D46" s="148">
        <v>520</v>
      </c>
      <c r="E46" s="471">
        <f t="shared" si="8"/>
        <v>217.30769230769232</v>
      </c>
      <c r="F46" s="478">
        <f t="shared" si="9"/>
        <v>4.6017699115044248</v>
      </c>
    </row>
    <row r="47" spans="2:6" x14ac:dyDescent="0.25">
      <c r="B47" s="142" t="s">
        <v>327</v>
      </c>
      <c r="C47" s="145">
        <v>112</v>
      </c>
      <c r="D47" s="148">
        <v>516</v>
      </c>
      <c r="E47" s="471">
        <f t="shared" si="8"/>
        <v>217.05426356589146</v>
      </c>
      <c r="F47" s="478">
        <f t="shared" si="9"/>
        <v>4.6071428571428568</v>
      </c>
    </row>
    <row r="48" spans="2:6" x14ac:dyDescent="0.25">
      <c r="B48" s="142" t="s">
        <v>328</v>
      </c>
      <c r="C48" s="145">
        <v>35.5</v>
      </c>
      <c r="D48" s="148">
        <v>100</v>
      </c>
      <c r="E48" s="471">
        <f t="shared" si="8"/>
        <v>355</v>
      </c>
      <c r="F48" s="478">
        <f t="shared" si="9"/>
        <v>2.816901408450704</v>
      </c>
    </row>
    <row r="49" spans="2:6" x14ac:dyDescent="0.25">
      <c r="B49" s="142" t="s">
        <v>381</v>
      </c>
      <c r="C49" s="145">
        <v>70.7</v>
      </c>
      <c r="D49" s="148">
        <v>243</v>
      </c>
      <c r="E49" s="471">
        <f t="shared" si="8"/>
        <v>290.94650205761315</v>
      </c>
      <c r="F49" s="478">
        <f t="shared" si="9"/>
        <v>3.4370579915134369</v>
      </c>
    </row>
    <row r="50" spans="2:6" x14ac:dyDescent="0.25">
      <c r="B50" s="142" t="s">
        <v>382</v>
      </c>
      <c r="C50" s="145">
        <v>70.5</v>
      </c>
      <c r="D50" s="148">
        <v>227</v>
      </c>
      <c r="E50" s="471">
        <f t="shared" si="8"/>
        <v>310.57268722466961</v>
      </c>
      <c r="F50" s="478">
        <f t="shared" si="9"/>
        <v>3.2198581560283688</v>
      </c>
    </row>
    <row r="51" spans="2:6" x14ac:dyDescent="0.25">
      <c r="B51" s="142" t="s">
        <v>329</v>
      </c>
      <c r="C51" s="145">
        <v>115</v>
      </c>
      <c r="D51" s="148">
        <v>305</v>
      </c>
      <c r="E51" s="471">
        <f t="shared" si="8"/>
        <v>377.04918032786884</v>
      </c>
      <c r="F51" s="478">
        <f t="shared" si="9"/>
        <v>2.652173913043478</v>
      </c>
    </row>
    <row r="52" spans="2:6" x14ac:dyDescent="0.25">
      <c r="B52" s="142" t="s">
        <v>394</v>
      </c>
      <c r="C52" s="145">
        <v>115</v>
      </c>
      <c r="D52" s="148">
        <v>340</v>
      </c>
      <c r="E52" s="471">
        <f t="shared" si="8"/>
        <v>338.23529411764707</v>
      </c>
      <c r="F52" s="478">
        <f t="shared" si="9"/>
        <v>2.9565217391304346</v>
      </c>
    </row>
    <row r="53" spans="2:6" x14ac:dyDescent="0.25">
      <c r="B53" s="142" t="s">
        <v>237</v>
      </c>
      <c r="C53" s="145">
        <v>32.6</v>
      </c>
      <c r="D53" s="148">
        <v>114</v>
      </c>
      <c r="E53" s="471">
        <f t="shared" si="8"/>
        <v>285.96491228070175</v>
      </c>
      <c r="F53" s="478">
        <f t="shared" si="9"/>
        <v>3.4969325153374231</v>
      </c>
    </row>
    <row r="54" spans="2:6" x14ac:dyDescent="0.25">
      <c r="B54" s="142" t="s">
        <v>404</v>
      </c>
      <c r="C54" s="145">
        <v>63</v>
      </c>
      <c r="D54" s="148">
        <v>216</v>
      </c>
      <c r="E54" s="471">
        <f t="shared" si="8"/>
        <v>291.66666666666669</v>
      </c>
      <c r="F54" s="478">
        <f t="shared" si="9"/>
        <v>3.4285714285714284</v>
      </c>
    </row>
    <row r="55" spans="2:6" x14ac:dyDescent="0.25">
      <c r="B55" s="142" t="s">
        <v>342</v>
      </c>
      <c r="C55" s="145">
        <v>87</v>
      </c>
      <c r="D55" s="148">
        <v>304</v>
      </c>
      <c r="E55" s="471">
        <f t="shared" si="8"/>
        <v>286.18421052631578</v>
      </c>
      <c r="F55" s="478">
        <f t="shared" si="9"/>
        <v>3.4942528735632186</v>
      </c>
    </row>
    <row r="56" spans="2:6" x14ac:dyDescent="0.25">
      <c r="B56" s="142" t="s">
        <v>343</v>
      </c>
      <c r="C56" s="145">
        <v>87</v>
      </c>
      <c r="D56" s="148">
        <v>289</v>
      </c>
      <c r="E56" s="471">
        <f t="shared" si="8"/>
        <v>301.03806228373702</v>
      </c>
      <c r="F56" s="478">
        <f t="shared" si="9"/>
        <v>3.3218390804597702</v>
      </c>
    </row>
    <row r="57" spans="2:6" x14ac:dyDescent="0.25">
      <c r="B57" s="142" t="s">
        <v>405</v>
      </c>
      <c r="C57" s="145">
        <v>87</v>
      </c>
      <c r="D57" s="148">
        <v>289</v>
      </c>
      <c r="E57" s="471">
        <f t="shared" si="8"/>
        <v>301.03806228373702</v>
      </c>
      <c r="F57" s="478">
        <f t="shared" si="9"/>
        <v>3.3218390804597702</v>
      </c>
    </row>
    <row r="58" spans="2:6" x14ac:dyDescent="0.25">
      <c r="B58" s="142" t="s">
        <v>344</v>
      </c>
      <c r="C58" s="145">
        <v>87</v>
      </c>
      <c r="D58" s="148">
        <v>289</v>
      </c>
      <c r="E58" s="471">
        <f t="shared" si="8"/>
        <v>301.03806228373702</v>
      </c>
      <c r="F58" s="478">
        <f t="shared" si="9"/>
        <v>3.3218390804597702</v>
      </c>
    </row>
    <row r="59" spans="2:6" x14ac:dyDescent="0.25">
      <c r="B59" s="142" t="s">
        <v>406</v>
      </c>
      <c r="C59" s="145">
        <v>63</v>
      </c>
      <c r="D59" s="148">
        <v>205</v>
      </c>
      <c r="E59" s="471">
        <f t="shared" si="8"/>
        <v>307.3170731707317</v>
      </c>
      <c r="F59" s="478">
        <f t="shared" si="9"/>
        <v>3.253968253968254</v>
      </c>
    </row>
    <row r="60" spans="2:6" x14ac:dyDescent="0.25">
      <c r="B60" s="142" t="s">
        <v>407</v>
      </c>
      <c r="C60" s="145">
        <v>87</v>
      </c>
      <c r="D60" s="148">
        <v>272</v>
      </c>
      <c r="E60" s="471">
        <f t="shared" si="8"/>
        <v>319.85294117647061</v>
      </c>
      <c r="F60" s="478">
        <f t="shared" si="9"/>
        <v>3.1264367816091956</v>
      </c>
    </row>
    <row r="61" spans="2:6" x14ac:dyDescent="0.25">
      <c r="B61" s="142" t="s">
        <v>408</v>
      </c>
      <c r="C61" s="145">
        <v>87</v>
      </c>
      <c r="D61" s="148">
        <v>272</v>
      </c>
      <c r="E61" s="471">
        <f t="shared" si="8"/>
        <v>319.85294117647061</v>
      </c>
      <c r="F61" s="478">
        <f t="shared" si="9"/>
        <v>3.1264367816091956</v>
      </c>
    </row>
    <row r="62" spans="2:6" x14ac:dyDescent="0.25">
      <c r="B62" s="142" t="s">
        <v>409</v>
      </c>
      <c r="C62" s="145">
        <v>87</v>
      </c>
      <c r="D62" s="148">
        <v>267</v>
      </c>
      <c r="E62" s="471">
        <f t="shared" si="8"/>
        <v>325.84269662921349</v>
      </c>
      <c r="F62" s="478">
        <f t="shared" si="9"/>
        <v>3.0689655172413794</v>
      </c>
    </row>
    <row r="63" spans="2:6" x14ac:dyDescent="0.25">
      <c r="B63" s="142" t="s">
        <v>43</v>
      </c>
      <c r="C63" s="145">
        <v>40</v>
      </c>
      <c r="D63" s="148">
        <v>149</v>
      </c>
      <c r="E63" s="471">
        <f t="shared" si="8"/>
        <v>268.45637583892619</v>
      </c>
      <c r="F63" s="478">
        <f t="shared" si="9"/>
        <v>3.7250000000000001</v>
      </c>
    </row>
    <row r="64" spans="2:6" x14ac:dyDescent="0.25">
      <c r="B64" s="142" t="s">
        <v>44</v>
      </c>
      <c r="C64" s="145">
        <v>62</v>
      </c>
      <c r="D64" s="148">
        <v>226</v>
      </c>
      <c r="E64" s="471">
        <f t="shared" si="8"/>
        <v>274.33628318584073</v>
      </c>
      <c r="F64" s="478">
        <f t="shared" si="9"/>
        <v>3.6451612903225805</v>
      </c>
    </row>
    <row r="65" spans="2:6" x14ac:dyDescent="0.25">
      <c r="B65" s="142" t="s">
        <v>330</v>
      </c>
      <c r="C65" s="145">
        <v>78</v>
      </c>
      <c r="D65" s="148">
        <v>260</v>
      </c>
      <c r="E65" s="471">
        <f t="shared" si="8"/>
        <v>300</v>
      </c>
      <c r="F65" s="478">
        <f t="shared" si="9"/>
        <v>3.3333333333333335</v>
      </c>
    </row>
    <row r="66" spans="2:6" x14ac:dyDescent="0.25">
      <c r="B66" s="142" t="s">
        <v>331</v>
      </c>
      <c r="C66" s="145">
        <v>78</v>
      </c>
      <c r="D66" s="148">
        <v>270</v>
      </c>
      <c r="E66" s="471">
        <f t="shared" si="8"/>
        <v>288.88888888888891</v>
      </c>
      <c r="F66" s="478">
        <f t="shared" si="9"/>
        <v>3.4615384615384617</v>
      </c>
    </row>
    <row r="67" spans="2:6" x14ac:dyDescent="0.25">
      <c r="B67" s="142" t="s">
        <v>227</v>
      </c>
      <c r="C67" s="145">
        <v>93</v>
      </c>
      <c r="D67" s="148">
        <v>225</v>
      </c>
      <c r="E67" s="471">
        <f t="shared" si="8"/>
        <v>413.33333333333331</v>
      </c>
      <c r="F67" s="478">
        <f t="shared" si="9"/>
        <v>2.4193548387096775</v>
      </c>
    </row>
    <row r="68" spans="2:6" x14ac:dyDescent="0.25">
      <c r="B68" s="142" t="s">
        <v>332</v>
      </c>
      <c r="C68" s="145">
        <v>135</v>
      </c>
      <c r="D68" s="148">
        <v>316</v>
      </c>
      <c r="E68" s="471">
        <f t="shared" si="8"/>
        <v>427.21518987341773</v>
      </c>
      <c r="F68" s="478">
        <f t="shared" si="9"/>
        <v>2.3407407407407406</v>
      </c>
    </row>
    <row r="69" spans="2:6" x14ac:dyDescent="0.25">
      <c r="B69" s="142" t="s">
        <v>241</v>
      </c>
      <c r="C69" s="145">
        <v>135</v>
      </c>
      <c r="D69" s="148">
        <v>314</v>
      </c>
      <c r="E69" s="471">
        <f t="shared" si="4"/>
        <v>429.93630573248407</v>
      </c>
      <c r="F69" s="478">
        <f t="shared" si="5"/>
        <v>2.325925925925926</v>
      </c>
    </row>
    <row r="70" spans="2:6" x14ac:dyDescent="0.25">
      <c r="B70" s="142" t="s">
        <v>242</v>
      </c>
      <c r="C70" s="145">
        <v>180</v>
      </c>
      <c r="D70" s="148">
        <v>400</v>
      </c>
      <c r="E70" s="471">
        <f t="shared" si="4"/>
        <v>450</v>
      </c>
      <c r="F70" s="478">
        <f t="shared" si="5"/>
        <v>2.2222222222222223</v>
      </c>
    </row>
    <row r="71" spans="2:6" x14ac:dyDescent="0.25">
      <c r="B71" s="142" t="s">
        <v>351</v>
      </c>
      <c r="C71" s="145">
        <v>72.8</v>
      </c>
      <c r="D71" s="148">
        <v>228</v>
      </c>
      <c r="E71" s="471">
        <f t="shared" si="4"/>
        <v>319.29824561403507</v>
      </c>
      <c r="F71" s="478">
        <f t="shared" si="5"/>
        <v>3.1318681318681318</v>
      </c>
    </row>
    <row r="72" spans="2:6" x14ac:dyDescent="0.25">
      <c r="B72" s="142" t="s">
        <v>352</v>
      </c>
      <c r="C72" s="145">
        <v>72.8</v>
      </c>
      <c r="D72" s="148">
        <v>222</v>
      </c>
      <c r="E72" s="471">
        <f t="shared" si="4"/>
        <v>327.92792792792795</v>
      </c>
      <c r="F72" s="478">
        <f t="shared" si="5"/>
        <v>3.0494505494505497</v>
      </c>
    </row>
    <row r="73" spans="2:6" x14ac:dyDescent="0.25">
      <c r="B73" s="142" t="s">
        <v>50</v>
      </c>
      <c r="C73" s="145">
        <v>80</v>
      </c>
      <c r="D73" s="148">
        <v>325</v>
      </c>
      <c r="E73" s="471">
        <f t="shared" si="4"/>
        <v>246.15384615384616</v>
      </c>
      <c r="F73" s="478">
        <f t="shared" si="5"/>
        <v>4.0625</v>
      </c>
    </row>
    <row r="74" spans="2:6" x14ac:dyDescent="0.25">
      <c r="B74" s="142" t="s">
        <v>115</v>
      </c>
      <c r="C74" s="145">
        <v>60</v>
      </c>
      <c r="D74" s="148">
        <v>272</v>
      </c>
      <c r="E74" s="471">
        <f t="shared" si="4"/>
        <v>220.58823529411765</v>
      </c>
      <c r="F74" s="478">
        <f t="shared" si="5"/>
        <v>4.5333333333333332</v>
      </c>
    </row>
    <row r="75" spans="2:6" x14ac:dyDescent="0.25">
      <c r="B75" s="142" t="s">
        <v>51</v>
      </c>
      <c r="C75" s="145">
        <v>80</v>
      </c>
      <c r="D75" s="148">
        <v>315</v>
      </c>
      <c r="E75" s="471">
        <f t="shared" si="4"/>
        <v>253.96825396825398</v>
      </c>
      <c r="F75" s="478">
        <f t="shared" si="5"/>
        <v>3.9375</v>
      </c>
    </row>
    <row r="76" spans="2:6" x14ac:dyDescent="0.25">
      <c r="B76" s="142" t="s">
        <v>383</v>
      </c>
      <c r="C76" s="145">
        <v>100</v>
      </c>
      <c r="D76" s="148">
        <v>405</v>
      </c>
      <c r="E76" s="471">
        <f t="shared" si="4"/>
        <v>246.91358024691357</v>
      </c>
      <c r="F76" s="478">
        <f t="shared" si="5"/>
        <v>4.05</v>
      </c>
    </row>
    <row r="77" spans="2:6" x14ac:dyDescent="0.25">
      <c r="B77" s="142" t="s">
        <v>321</v>
      </c>
      <c r="C77" s="145">
        <v>100</v>
      </c>
      <c r="D77" s="148">
        <v>396</v>
      </c>
      <c r="E77" s="471">
        <f t="shared" si="4"/>
        <v>252.52525252525251</v>
      </c>
      <c r="F77" s="478">
        <f t="shared" si="5"/>
        <v>3.96</v>
      </c>
    </row>
    <row r="78" spans="2:6" x14ac:dyDescent="0.25">
      <c r="B78" s="395" t="s">
        <v>49</v>
      </c>
      <c r="C78" s="396">
        <v>100</v>
      </c>
      <c r="D78" s="397">
        <v>348</v>
      </c>
      <c r="E78" s="471">
        <f t="shared" si="4"/>
        <v>287.35632183908046</v>
      </c>
      <c r="F78" s="478">
        <f t="shared" si="5"/>
        <v>3.48</v>
      </c>
    </row>
    <row r="79" spans="2:6" x14ac:dyDescent="0.25">
      <c r="B79" s="395" t="s">
        <v>277</v>
      </c>
      <c r="C79" s="396">
        <v>100</v>
      </c>
      <c r="D79" s="397">
        <v>303</v>
      </c>
      <c r="E79" s="471">
        <f t="shared" si="4"/>
        <v>330.03300330033005</v>
      </c>
      <c r="F79" s="478">
        <f t="shared" si="5"/>
        <v>3.03</v>
      </c>
    </row>
    <row r="80" spans="2:6" x14ac:dyDescent="0.25">
      <c r="B80" s="395" t="s">
        <v>403</v>
      </c>
      <c r="C80" s="396">
        <v>67.599999999999994</v>
      </c>
      <c r="D80" s="397">
        <v>279</v>
      </c>
      <c r="E80" s="471">
        <f t="shared" si="4"/>
        <v>242.29390681003585</v>
      </c>
      <c r="F80" s="478">
        <f t="shared" si="5"/>
        <v>4.1272189349112427</v>
      </c>
    </row>
    <row r="81" spans="2:6" x14ac:dyDescent="0.25">
      <c r="B81" s="395" t="s">
        <v>236</v>
      </c>
      <c r="C81" s="396">
        <v>80.5</v>
      </c>
      <c r="D81" s="397">
        <v>330</v>
      </c>
      <c r="E81" s="471">
        <f t="shared" si="4"/>
        <v>243.93939393939394</v>
      </c>
      <c r="F81" s="478">
        <f t="shared" si="5"/>
        <v>4.0993788819875778</v>
      </c>
    </row>
    <row r="82" spans="2:6" x14ac:dyDescent="0.25">
      <c r="B82" s="395" t="s">
        <v>341</v>
      </c>
      <c r="C82" s="396">
        <v>80.5</v>
      </c>
      <c r="D82" s="397">
        <v>303</v>
      </c>
      <c r="E82" s="471">
        <f t="shared" si="4"/>
        <v>265.67656765676566</v>
      </c>
      <c r="F82" s="478">
        <f t="shared" si="5"/>
        <v>3.7639751552795033</v>
      </c>
    </row>
    <row r="83" spans="2:6" x14ac:dyDescent="0.25">
      <c r="B83" s="395" t="s">
        <v>353</v>
      </c>
      <c r="C83" s="396">
        <v>71.400000000000006</v>
      </c>
      <c r="D83" s="397">
        <v>252</v>
      </c>
      <c r="E83" s="471">
        <f t="shared" si="4"/>
        <v>283.33333333333331</v>
      </c>
      <c r="F83" s="478">
        <f t="shared" si="5"/>
        <v>3.5294117647058822</v>
      </c>
    </row>
    <row r="84" spans="2:6" x14ac:dyDescent="0.25">
      <c r="B84" s="395" t="s">
        <v>354</v>
      </c>
      <c r="C84" s="396">
        <v>71.400000000000006</v>
      </c>
      <c r="D84" s="397">
        <v>222</v>
      </c>
      <c r="E84" s="471">
        <f t="shared" si="4"/>
        <v>321.62162162162161</v>
      </c>
      <c r="F84" s="478">
        <f t="shared" si="5"/>
        <v>3.1092436974789912</v>
      </c>
    </row>
    <row r="85" spans="2:6" x14ac:dyDescent="0.25">
      <c r="B85" s="395" t="s">
        <v>356</v>
      </c>
      <c r="C85" s="396">
        <v>71.400000000000006</v>
      </c>
      <c r="D85" s="397">
        <v>228</v>
      </c>
      <c r="E85" s="471">
        <f t="shared" si="4"/>
        <v>313.15789473684208</v>
      </c>
      <c r="F85" s="478">
        <f t="shared" si="5"/>
        <v>3.1932773109243695</v>
      </c>
    </row>
    <row r="86" spans="2:6" x14ac:dyDescent="0.25">
      <c r="B86" s="395" t="s">
        <v>355</v>
      </c>
      <c r="C86" s="396">
        <v>71.400000000000006</v>
      </c>
      <c r="D86" s="397">
        <v>222</v>
      </c>
      <c r="E86" s="471">
        <f t="shared" si="4"/>
        <v>321.62162162162161</v>
      </c>
      <c r="F86" s="478">
        <f t="shared" si="5"/>
        <v>3.1092436974789912</v>
      </c>
    </row>
    <row r="87" spans="2:6" x14ac:dyDescent="0.25">
      <c r="B87" s="395" t="s">
        <v>410</v>
      </c>
      <c r="C87" s="396">
        <v>59.6</v>
      </c>
      <c r="D87" s="397">
        <v>248</v>
      </c>
      <c r="E87" s="471">
        <f t="shared" si="4"/>
        <v>240.32258064516128</v>
      </c>
      <c r="F87" s="478">
        <f t="shared" si="5"/>
        <v>4.1610738255033555</v>
      </c>
    </row>
    <row r="88" spans="2:6" x14ac:dyDescent="0.25">
      <c r="B88" s="395" t="s">
        <v>411</v>
      </c>
      <c r="C88" s="396">
        <v>59.6</v>
      </c>
      <c r="D88" s="397">
        <v>237</v>
      </c>
      <c r="E88" s="471">
        <f t="shared" si="4"/>
        <v>251.47679324894514</v>
      </c>
      <c r="F88" s="478">
        <f t="shared" si="5"/>
        <v>3.976510067114094</v>
      </c>
    </row>
    <row r="89" spans="2:6" x14ac:dyDescent="0.25">
      <c r="B89" s="395" t="s">
        <v>412</v>
      </c>
      <c r="C89" s="396">
        <v>75.3</v>
      </c>
      <c r="D89" s="397">
        <v>280</v>
      </c>
      <c r="E89" s="471">
        <f t="shared" si="4"/>
        <v>268.92857142857144</v>
      </c>
      <c r="F89" s="478">
        <f t="shared" si="5"/>
        <v>3.7184594953519259</v>
      </c>
    </row>
    <row r="90" spans="2:6" x14ac:dyDescent="0.25">
      <c r="B90" s="395" t="s">
        <v>413</v>
      </c>
      <c r="C90" s="396">
        <v>75.2</v>
      </c>
      <c r="D90" s="397">
        <v>268</v>
      </c>
      <c r="E90" s="471">
        <f t="shared" si="4"/>
        <v>280.59701492537312</v>
      </c>
      <c r="F90" s="478">
        <f t="shared" si="5"/>
        <v>3.5638297872340425</v>
      </c>
    </row>
    <row r="91" spans="2:6" x14ac:dyDescent="0.25">
      <c r="B91" s="395" t="s">
        <v>395</v>
      </c>
      <c r="C91" s="396">
        <v>62</v>
      </c>
      <c r="D91" s="397">
        <v>209</v>
      </c>
      <c r="E91" s="471">
        <f t="shared" si="4"/>
        <v>296.6507177033493</v>
      </c>
      <c r="F91" s="478">
        <f t="shared" si="5"/>
        <v>3.370967741935484</v>
      </c>
    </row>
    <row r="92" spans="2:6" x14ac:dyDescent="0.25">
      <c r="B92" s="395" t="s">
        <v>333</v>
      </c>
      <c r="C92" s="396">
        <v>82</v>
      </c>
      <c r="D92" s="397">
        <v>275</v>
      </c>
      <c r="E92" s="471">
        <f t="shared" si="4"/>
        <v>298.18181818181819</v>
      </c>
      <c r="F92" s="478">
        <f t="shared" si="5"/>
        <v>3.3536585365853657</v>
      </c>
    </row>
    <row r="93" spans="2:6" x14ac:dyDescent="0.25">
      <c r="B93" s="395" t="s">
        <v>334</v>
      </c>
      <c r="C93" s="396">
        <v>82</v>
      </c>
      <c r="D93" s="397">
        <v>275</v>
      </c>
      <c r="E93" s="473">
        <f t="shared" si="4"/>
        <v>298.18181818181819</v>
      </c>
      <c r="F93" s="479">
        <f t="shared" si="5"/>
        <v>3.3536585365853657</v>
      </c>
    </row>
    <row r="94" spans="2:6" x14ac:dyDescent="0.25">
      <c r="B94" s="395" t="s">
        <v>335</v>
      </c>
      <c r="C94" s="396">
        <v>82</v>
      </c>
      <c r="D94" s="397">
        <v>255</v>
      </c>
      <c r="E94" s="473">
        <f t="shared" ref="E94:E96" si="10">C94*1000/D94</f>
        <v>321.56862745098039</v>
      </c>
      <c r="F94" s="479">
        <f t="shared" ref="F94:F96" si="11">D94/(C94)</f>
        <v>3.1097560975609757</v>
      </c>
    </row>
    <row r="95" spans="2:6" x14ac:dyDescent="0.25">
      <c r="B95" s="395" t="s">
        <v>336</v>
      </c>
      <c r="C95" s="396">
        <v>82</v>
      </c>
      <c r="D95" s="397">
        <v>255</v>
      </c>
      <c r="E95" s="473">
        <f t="shared" si="10"/>
        <v>321.56862745098039</v>
      </c>
      <c r="F95" s="479">
        <f t="shared" si="11"/>
        <v>3.1097560975609757</v>
      </c>
    </row>
    <row r="96" spans="2:6" x14ac:dyDescent="0.25">
      <c r="B96" s="395" t="s">
        <v>384</v>
      </c>
      <c r="C96" s="396">
        <v>78</v>
      </c>
      <c r="D96" s="397">
        <v>226</v>
      </c>
      <c r="E96" s="473">
        <f t="shared" si="10"/>
        <v>345.13274336283183</v>
      </c>
      <c r="F96" s="479">
        <f t="shared" si="11"/>
        <v>2.8974358974358974</v>
      </c>
    </row>
    <row r="97" spans="2:6" ht="15.75" thickBot="1" x14ac:dyDescent="0.3">
      <c r="B97" s="143" t="s">
        <v>240</v>
      </c>
      <c r="C97" s="146">
        <v>78</v>
      </c>
      <c r="D97" s="149">
        <v>223</v>
      </c>
      <c r="E97" s="472">
        <f t="shared" si="4"/>
        <v>349.77578475336321</v>
      </c>
      <c r="F97" s="480">
        <f t="shared" si="5"/>
        <v>2.858974358974359</v>
      </c>
    </row>
  </sheetData>
  <autoFilter ref="B5:D5">
    <sortState ref="B6:D39">
      <sortCondition ref="B5"/>
    </sortState>
  </autoFilter>
  <conditionalFormatting sqref="E6:E97">
    <cfRule type="colorScale" priority="26">
      <colorScale>
        <cfvo type="min"/>
        <cfvo type="percentile" val="50"/>
        <cfvo type="max"/>
        <color rgb="FF63BE7B"/>
        <color rgb="FFFFEB84"/>
        <color rgb="FFF8696B"/>
      </colorScale>
    </cfRule>
    <cfRule type="colorScale" priority="27">
      <colorScale>
        <cfvo type="min"/>
        <cfvo type="max"/>
        <color rgb="FFFCFCFF"/>
        <color rgb="FFF8696B"/>
      </colorScale>
    </cfRule>
  </conditionalFormatting>
  <conditionalFormatting sqref="F6:F97">
    <cfRule type="colorScale" priority="30">
      <colorScale>
        <cfvo type="min"/>
        <cfvo type="percentile" val="50"/>
        <cfvo type="max"/>
        <color rgb="FFF8696B"/>
        <color rgb="FFFFEB84"/>
        <color rgb="FF63BE7B"/>
      </colorScale>
    </cfRule>
    <cfRule type="colorScale" priority="31">
      <colorScale>
        <cfvo type="min"/>
        <cfvo type="max"/>
        <color rgb="FFF8696B"/>
        <color rgb="FFFCFCFF"/>
      </colorScale>
    </cfRule>
  </conditionalFormatting>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I27"/>
  <sheetViews>
    <sheetView workbookViewId="0">
      <selection activeCell="C16" sqref="C16"/>
    </sheetView>
  </sheetViews>
  <sheetFormatPr defaultRowHeight="15" x14ac:dyDescent="0.25"/>
  <cols>
    <col min="3" max="3" width="22.7109375" customWidth="1"/>
    <col min="4" max="4" width="12.140625" customWidth="1"/>
    <col min="5" max="5" width="19.140625" customWidth="1"/>
    <col min="6" max="6" width="24.7109375" customWidth="1"/>
    <col min="7" max="7" width="22.7109375" style="176" customWidth="1"/>
    <col min="8" max="8" width="11.85546875" customWidth="1"/>
    <col min="9" max="9" width="8.85546875" customWidth="1"/>
  </cols>
  <sheetData>
    <row r="1" spans="3:9" x14ac:dyDescent="0.25">
      <c r="C1" s="202"/>
      <c r="D1" s="202"/>
      <c r="E1" s="202"/>
      <c r="F1" s="202"/>
      <c r="G1" s="202"/>
      <c r="H1" s="202"/>
      <c r="I1" s="202"/>
    </row>
    <row r="2" spans="3:9" x14ac:dyDescent="0.25">
      <c r="C2" s="202"/>
      <c r="D2" s="202"/>
      <c r="E2" s="625" t="s">
        <v>318</v>
      </c>
      <c r="F2" s="625"/>
      <c r="G2" s="202"/>
      <c r="H2" s="202"/>
      <c r="I2" s="202"/>
    </row>
    <row r="3" spans="3:9" x14ac:dyDescent="0.25">
      <c r="C3" s="202"/>
      <c r="D3" s="202"/>
      <c r="E3" s="484" t="s">
        <v>310</v>
      </c>
      <c r="F3" s="202"/>
      <c r="G3" s="202"/>
      <c r="H3" s="202"/>
      <c r="I3" s="202"/>
    </row>
    <row r="4" spans="3:9" ht="15.75" thickBot="1" x14ac:dyDescent="0.3">
      <c r="C4" s="206"/>
      <c r="D4" s="206"/>
      <c r="E4" s="206"/>
      <c r="F4" s="206"/>
      <c r="G4" s="206"/>
      <c r="H4" s="206"/>
      <c r="I4" s="206"/>
    </row>
    <row r="5" spans="3:9" ht="15.75" thickBot="1" x14ac:dyDescent="0.3"/>
    <row r="6" spans="3:9" ht="15.75" thickBot="1" x14ac:dyDescent="0.3">
      <c r="C6" s="215" t="s">
        <v>140</v>
      </c>
      <c r="E6" s="623" t="s">
        <v>238</v>
      </c>
      <c r="F6" s="624"/>
    </row>
    <row r="7" spans="3:9" ht="30" x14ac:dyDescent="0.25">
      <c r="C7" s="216"/>
      <c r="E7" s="208" t="s">
        <v>129</v>
      </c>
      <c r="F7" s="285" t="s">
        <v>130</v>
      </c>
      <c r="G7" s="176" t="s">
        <v>307</v>
      </c>
    </row>
    <row r="8" spans="3:9" ht="15.75" thickBot="1" x14ac:dyDescent="0.3">
      <c r="C8" s="216" t="s">
        <v>123</v>
      </c>
      <c r="D8" s="309" t="s">
        <v>4</v>
      </c>
      <c r="E8" s="286">
        <f>VLOOKUP(D8,'Cost Breakdown - B4 EV'!$G$4:$I$15,IF(Calculator!C20="Suffolk",2,3),0)</f>
        <v>2236.1919930858489</v>
      </c>
      <c r="F8" s="287">
        <f>VLOOKUP(D8,'Cost Breakdown - with EV'!$F$4:$H$15,IF(Calculator!C20="Suffolk",2,3),0)</f>
        <v>3651.3919634806621</v>
      </c>
      <c r="G8" s="483">
        <f>F8-E8</f>
        <v>1415.1999703948131</v>
      </c>
      <c r="I8" t="s">
        <v>131</v>
      </c>
    </row>
    <row r="9" spans="3:9" ht="15.75" thickBot="1" x14ac:dyDescent="0.3">
      <c r="C9" s="217">
        <v>12</v>
      </c>
      <c r="D9">
        <v>190</v>
      </c>
      <c r="E9" s="286">
        <f>VLOOKUP(D9,'Cost Breakdown - B4 EV'!$G$4:$I$15,IF(Calculator!C20="Suffolk",2,3),0)</f>
        <v>2241.0529679890874</v>
      </c>
      <c r="F9" s="287">
        <f>VLOOKUP(D9,'Cost Breakdown - with EV'!$F$4:$H$15,IF(Calculator!C20="Suffolk",2,3),0)</f>
        <v>3099.614448676512</v>
      </c>
      <c r="G9" s="483">
        <f>F9-E9</f>
        <v>858.56148068742459</v>
      </c>
      <c r="I9" s="555">
        <v>1000</v>
      </c>
    </row>
    <row r="10" spans="3:9" ht="15.75" thickBot="1" x14ac:dyDescent="0.3">
      <c r="C10" s="216"/>
      <c r="D10">
        <v>191</v>
      </c>
      <c r="E10" s="286">
        <f>VLOOKUP(D10,'Cost Breakdown - B4 EV'!$G$4:$I$15,IF(Calculator!C21="Suffolk",2,3),0)</f>
        <v>2137.2940439716576</v>
      </c>
      <c r="F10" s="287">
        <f>VLOOKUP(D10,'Cost Breakdown - with EV'!$F$4:$H$15,IF(Calculator!C21="Suffolk",2,3),0)</f>
        <v>2955.9135915873944</v>
      </c>
      <c r="G10" s="483">
        <f>F10-E10</f>
        <v>818.61954761573679</v>
      </c>
      <c r="I10" s="555">
        <v>5000</v>
      </c>
    </row>
    <row r="11" spans="3:9" ht="15.75" thickBot="1" x14ac:dyDescent="0.3">
      <c r="C11" s="216" t="s">
        <v>131</v>
      </c>
      <c r="D11" s="37">
        <v>192</v>
      </c>
      <c r="E11" s="286">
        <f>VLOOKUP(D11,'Cost Breakdown - B4 EV'!$G$4:$I$15,IF(Calculator!D22="Suffolk",2,3),0)</f>
        <v>2115.6009995539171</v>
      </c>
      <c r="F11" s="287">
        <f>VLOOKUP(D11,'Cost Breakdown - with EV'!$F$4:$H$15,IF(Calculator!D22="Suffolk",2,3),0)</f>
        <v>2930.5228385830837</v>
      </c>
      <c r="G11" s="483">
        <f>F11-E11</f>
        <v>814.92183902916668</v>
      </c>
      <c r="I11" s="555">
        <v>7500</v>
      </c>
    </row>
    <row r="12" spans="3:9" ht="15.75" thickBot="1" x14ac:dyDescent="0.3">
      <c r="C12" s="219">
        <f>IF(Calculator!C11="Custom",Calculator!C12,Calculator!C11)</f>
        <v>12000</v>
      </c>
      <c r="D12" s="504">
        <v>193</v>
      </c>
      <c r="E12" s="286">
        <f>VLOOKUP(D12,'Cost Breakdown - B4 EV'!$G$4:$I$15,IF(Calculator!D23="Suffolk",2,3),0)</f>
        <v>2137.5588117472053</v>
      </c>
      <c r="F12" s="287">
        <f>VLOOKUP(D12,'Cost Breakdown - with EV'!$F$4:$H$15,IF(Calculator!D23="Suffolk",2,3),0)</f>
        <v>2956.1783593629416</v>
      </c>
      <c r="G12" s="483">
        <f>F12-E12</f>
        <v>818.61954761573634</v>
      </c>
      <c r="I12" s="555">
        <v>10000</v>
      </c>
    </row>
    <row r="13" spans="3:9" ht="15.75" thickBot="1" x14ac:dyDescent="0.3">
      <c r="C13" s="216"/>
      <c r="D13" s="200"/>
      <c r="I13" s="555">
        <v>11000</v>
      </c>
    </row>
    <row r="14" spans="3:9" x14ac:dyDescent="0.25">
      <c r="C14" s="216" t="s">
        <v>132</v>
      </c>
      <c r="D14" s="201"/>
      <c r="E14" s="356">
        <f>E8/12</f>
        <v>186.34933275715409</v>
      </c>
      <c r="F14" s="357">
        <f>F8/12</f>
        <v>304.28266362338849</v>
      </c>
      <c r="G14" s="177"/>
      <c r="I14" s="555">
        <v>12000</v>
      </c>
    </row>
    <row r="15" spans="3:9" ht="15.75" thickBot="1" x14ac:dyDescent="0.3">
      <c r="C15" s="218">
        <f>IF(Calculator!E16&lt;&gt;"",Calculator!E16*C9,VLOOKUP(Calculator!B16,$E$22:$F$27,2,0*C9)*C9)</f>
        <v>230.39999999999998</v>
      </c>
      <c r="E15" s="475" t="s">
        <v>223</v>
      </c>
      <c r="F15" s="476"/>
      <c r="I15" s="555">
        <v>13000</v>
      </c>
    </row>
    <row r="16" spans="3:9" x14ac:dyDescent="0.25">
      <c r="C16" s="216"/>
      <c r="E16" s="214"/>
      <c r="G16" s="34" t="s">
        <v>235</v>
      </c>
      <c r="I16" s="555">
        <v>14000</v>
      </c>
    </row>
    <row r="17" spans="3:9" x14ac:dyDescent="0.25">
      <c r="C17" s="216" t="s">
        <v>133</v>
      </c>
      <c r="E17" s="309" t="s">
        <v>173</v>
      </c>
      <c r="F17" s="310">
        <f>Calculator!C23/VLOOKUP(Calculator!B8,'Charging &amp; Consumption'!$B$6:$O$97,14,0)</f>
        <v>27.050351945537386</v>
      </c>
      <c r="G17" s="394">
        <f>Calculator!C23/F17</f>
        <v>52.317247969421885</v>
      </c>
      <c r="I17" s="555">
        <v>15000</v>
      </c>
    </row>
    <row r="18" spans="3:9" x14ac:dyDescent="0.25">
      <c r="C18" s="219">
        <f>C12/C15</f>
        <v>52.083333333333336</v>
      </c>
      <c r="E18" s="309" t="s">
        <v>174</v>
      </c>
      <c r="F18" s="311">
        <f>Calculator!D23/C18</f>
        <v>38.76</v>
      </c>
      <c r="G18" s="394">
        <f>Calculator!D23/F18</f>
        <v>52.083333333333336</v>
      </c>
      <c r="I18" s="555">
        <v>16000</v>
      </c>
    </row>
    <row r="19" spans="3:9" x14ac:dyDescent="0.25">
      <c r="C19" s="216" t="s">
        <v>134</v>
      </c>
      <c r="E19" s="214"/>
      <c r="I19" s="555">
        <v>17000</v>
      </c>
    </row>
    <row r="20" spans="3:9" x14ac:dyDescent="0.25">
      <c r="C20" s="220">
        <f>C9*Calculator!C16</f>
        <v>38.76</v>
      </c>
      <c r="E20" s="214"/>
      <c r="F20" t="s">
        <v>316</v>
      </c>
      <c r="I20" s="555">
        <v>18000</v>
      </c>
    </row>
    <row r="21" spans="3:9" x14ac:dyDescent="0.25">
      <c r="C21" s="534"/>
      <c r="E21" s="214"/>
      <c r="I21" s="555">
        <v>19000</v>
      </c>
    </row>
    <row r="22" spans="3:9" x14ac:dyDescent="0.25">
      <c r="E22" s="214" t="s">
        <v>311</v>
      </c>
      <c r="F22" s="174">
        <v>31.7</v>
      </c>
      <c r="I22" s="555">
        <v>20000</v>
      </c>
    </row>
    <row r="23" spans="3:9" x14ac:dyDescent="0.25">
      <c r="E23" s="214" t="s">
        <v>312</v>
      </c>
      <c r="F23" s="174">
        <v>28.4</v>
      </c>
      <c r="I23" s="34" t="s">
        <v>359</v>
      </c>
    </row>
    <row r="24" spans="3:9" x14ac:dyDescent="0.25">
      <c r="E24" s="214" t="s">
        <v>313</v>
      </c>
      <c r="F24" s="174">
        <v>23.8</v>
      </c>
    </row>
    <row r="25" spans="3:9" x14ac:dyDescent="0.25">
      <c r="D25" s="309"/>
      <c r="E25" s="485" t="s">
        <v>314</v>
      </c>
      <c r="F25" s="174">
        <v>23.4</v>
      </c>
    </row>
    <row r="26" spans="3:9" x14ac:dyDescent="0.25">
      <c r="D26" s="309"/>
      <c r="E26" s="485" t="s">
        <v>315</v>
      </c>
      <c r="F26" s="174">
        <v>19.2</v>
      </c>
    </row>
    <row r="27" spans="3:9" x14ac:dyDescent="0.25">
      <c r="E27" s="486" t="s">
        <v>317</v>
      </c>
      <c r="F27" s="35">
        <v>50</v>
      </c>
    </row>
  </sheetData>
  <mergeCells count="2">
    <mergeCell ref="E6:F6"/>
    <mergeCell ref="E2:F2"/>
  </mergeCells>
  <conditionalFormatting sqref="D14">
    <cfRule type="cellIs" dxfId="1" priority="1" operator="greaterThan">
      <formula>0</formula>
    </cfRule>
    <cfRule type="cellIs" dxfId="0" priority="2" operator="lessThan">
      <formula>0</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K44"/>
  <sheetViews>
    <sheetView showGridLines="0" tabSelected="1" zoomScale="120" zoomScaleNormal="120" workbookViewId="0">
      <selection activeCell="C11" sqref="C11"/>
    </sheetView>
  </sheetViews>
  <sheetFormatPr defaultRowHeight="15" x14ac:dyDescent="0.25"/>
  <cols>
    <col min="1" max="1" width="1.28515625" customWidth="1"/>
    <col min="2" max="2" width="48.28515625" customWidth="1"/>
    <col min="3" max="3" width="27.28515625" customWidth="1"/>
    <col min="4" max="4" width="22.85546875" style="34" customWidth="1"/>
    <col min="5" max="5" width="21.140625" style="34" customWidth="1"/>
    <col min="6" max="6" width="9.28515625" style="34" customWidth="1"/>
    <col min="7" max="7" width="8.28515625" style="34" customWidth="1"/>
    <col min="8" max="8" width="5" style="34" customWidth="1"/>
    <col min="9" max="9" width="47.85546875" customWidth="1"/>
    <col min="11" max="11" width="47.5703125" bestFit="1" customWidth="1"/>
    <col min="16" max="16" width="28" customWidth="1"/>
    <col min="17" max="17" width="9.140625" customWidth="1"/>
  </cols>
  <sheetData>
    <row r="1" spans="2:11" s="202" customFormat="1" ht="6.75" customHeight="1" x14ac:dyDescent="0.25">
      <c r="D1" s="203"/>
      <c r="E1" s="203"/>
      <c r="F1" s="203"/>
      <c r="G1" s="203"/>
      <c r="H1" s="203"/>
    </row>
    <row r="2" spans="2:11" s="202" customFormat="1" x14ac:dyDescent="0.25">
      <c r="B2" s="580" t="s">
        <v>337</v>
      </c>
      <c r="C2" s="207" t="s">
        <v>135</v>
      </c>
      <c r="D2" s="203"/>
      <c r="E2" s="203"/>
      <c r="F2" s="203"/>
      <c r="G2" s="203"/>
      <c r="H2" s="203"/>
    </row>
    <row r="3" spans="2:11" s="202" customFormat="1" x14ac:dyDescent="0.25">
      <c r="B3" s="580"/>
      <c r="C3" s="207" t="s">
        <v>136</v>
      </c>
      <c r="D3" s="203"/>
      <c r="E3" s="203"/>
      <c r="F3" s="203"/>
      <c r="G3" s="203"/>
      <c r="H3" s="203"/>
    </row>
    <row r="4" spans="2:11" s="206" customFormat="1" ht="5.25" customHeight="1" thickBot="1" x14ac:dyDescent="0.3">
      <c r="B4" s="238"/>
      <c r="C4" s="204"/>
      <c r="D4" s="205"/>
      <c r="E4" s="205"/>
      <c r="F4" s="404"/>
      <c r="G4" s="404"/>
      <c r="H4" s="404"/>
    </row>
    <row r="5" spans="2:11" ht="18.75" customHeight="1" thickBot="1" x14ac:dyDescent="0.3">
      <c r="B5" t="s">
        <v>414</v>
      </c>
      <c r="C5" s="562"/>
    </row>
    <row r="6" spans="2:11" ht="15.75" thickBot="1" x14ac:dyDescent="0.3">
      <c r="B6" s="393" t="s">
        <v>139</v>
      </c>
      <c r="E6" s="34" t="s">
        <v>368</v>
      </c>
      <c r="I6" s="569" t="s">
        <v>260</v>
      </c>
      <c r="J6" s="570"/>
      <c r="K6" s="538" t="s">
        <v>271</v>
      </c>
    </row>
    <row r="7" spans="2:11" ht="24.6" customHeight="1" thickBot="1" x14ac:dyDescent="0.3">
      <c r="B7" s="221" t="s">
        <v>374</v>
      </c>
      <c r="C7" s="222" t="s">
        <v>291</v>
      </c>
      <c r="E7" s="564" t="s">
        <v>369</v>
      </c>
      <c r="I7" s="571" t="s">
        <v>264</v>
      </c>
      <c r="J7" s="570"/>
      <c r="K7" s="568" t="s">
        <v>264</v>
      </c>
    </row>
    <row r="8" spans="2:11" ht="15.75" thickBot="1" x14ac:dyDescent="0.3">
      <c r="B8" s="495" t="s">
        <v>290</v>
      </c>
      <c r="C8" s="498">
        <f>INDEX('List of EV''s'!$C$6:$E$97,MATCH(Calculator!$B$8,'List of EV''s'!$B$6:$B$97,0),2)</f>
        <v>230</v>
      </c>
      <c r="E8" s="563" t="s">
        <v>370</v>
      </c>
      <c r="I8" s="572" t="s">
        <v>266</v>
      </c>
      <c r="J8" s="570"/>
      <c r="K8" s="573" t="s">
        <v>266</v>
      </c>
    </row>
    <row r="9" spans="2:11" ht="15.75" thickBot="1" x14ac:dyDescent="0.3">
      <c r="I9" s="567" t="s">
        <v>268</v>
      </c>
      <c r="J9" s="570"/>
      <c r="K9" s="574" t="s">
        <v>274</v>
      </c>
    </row>
    <row r="10" spans="2:11" ht="15.75" thickBot="1" x14ac:dyDescent="0.3">
      <c r="B10" s="393" t="s">
        <v>305</v>
      </c>
      <c r="C10" s="200" t="s">
        <v>234</v>
      </c>
      <c r="D10" s="482"/>
      <c r="E10"/>
      <c r="F10"/>
      <c r="G10"/>
      <c r="H10"/>
      <c r="I10" s="575"/>
      <c r="J10" s="570"/>
      <c r="K10" s="570"/>
    </row>
    <row r="11" spans="2:11" ht="15.75" thickBot="1" x14ac:dyDescent="0.3">
      <c r="B11" s="557" t="s">
        <v>131</v>
      </c>
      <c r="C11" s="497">
        <v>12000</v>
      </c>
      <c r="D11" s="482"/>
      <c r="I11" s="538" t="s">
        <v>270</v>
      </c>
      <c r="J11" s="570"/>
      <c r="K11" s="538" t="s">
        <v>272</v>
      </c>
    </row>
    <row r="12" spans="2:11" ht="28.5" customHeight="1" thickBot="1" x14ac:dyDescent="0.3">
      <c r="B12" s="556" t="str">
        <f>IF(C11="Custom","If you selected Custom, then please enter your annual mileage","")</f>
        <v/>
      </c>
      <c r="C12" s="497">
        <v>14500</v>
      </c>
      <c r="D12" s="482"/>
      <c r="E12" s="389"/>
      <c r="F12" s="389"/>
      <c r="G12" s="389"/>
      <c r="H12" s="389"/>
      <c r="I12" s="565" t="s">
        <v>273</v>
      </c>
      <c r="J12" s="570"/>
      <c r="K12" s="568" t="s">
        <v>275</v>
      </c>
    </row>
    <row r="13" spans="2:11" ht="15.75" thickBot="1" x14ac:dyDescent="0.3">
      <c r="B13" s="481"/>
      <c r="D13" s="482"/>
      <c r="E13" s="389"/>
      <c r="F13" s="389"/>
      <c r="G13" s="389"/>
      <c r="H13" s="389"/>
      <c r="I13" s="566" t="s">
        <v>266</v>
      </c>
      <c r="J13" s="570"/>
      <c r="K13" s="576" t="s">
        <v>266</v>
      </c>
    </row>
    <row r="14" spans="2:11" ht="15.75" thickBot="1" x14ac:dyDescent="0.3">
      <c r="B14" s="393" t="s">
        <v>365</v>
      </c>
      <c r="I14" s="567" t="s">
        <v>268</v>
      </c>
      <c r="J14" s="570"/>
      <c r="K14" s="570"/>
    </row>
    <row r="15" spans="2:11" ht="39" thickBot="1" x14ac:dyDescent="0.3">
      <c r="B15" s="559" t="s">
        <v>319</v>
      </c>
      <c r="C15" s="560" t="s">
        <v>362</v>
      </c>
      <c r="D15" s="558" t="s">
        <v>366</v>
      </c>
      <c r="E15" s="558" t="s">
        <v>367</v>
      </c>
      <c r="F15"/>
      <c r="G15"/>
      <c r="H15"/>
    </row>
    <row r="16" spans="2:11" ht="16.5" customHeight="1" thickBot="1" x14ac:dyDescent="0.3">
      <c r="B16" s="495" t="s">
        <v>315</v>
      </c>
      <c r="C16" s="496">
        <v>3.23</v>
      </c>
      <c r="D16" s="498">
        <f>VLOOKUP(B16,'Background Calcs'!$E$22:$F$27,2,0)</f>
        <v>19.2</v>
      </c>
      <c r="E16" s="561"/>
    </row>
    <row r="17" spans="2:8" ht="17.100000000000001" customHeight="1" x14ac:dyDescent="0.25">
      <c r="B17" t="s">
        <v>363</v>
      </c>
      <c r="D17"/>
    </row>
    <row r="18" spans="2:8" x14ac:dyDescent="0.25">
      <c r="D18"/>
    </row>
    <row r="19" spans="2:8" ht="15.75" thickBot="1" x14ac:dyDescent="0.3">
      <c r="B19" s="393" t="s">
        <v>309</v>
      </c>
      <c r="C19" s="275"/>
      <c r="D19"/>
    </row>
    <row r="20" spans="2:8" ht="15.75" thickBot="1" x14ac:dyDescent="0.3">
      <c r="B20" s="221" t="s">
        <v>164</v>
      </c>
      <c r="C20" s="495" t="s">
        <v>165</v>
      </c>
      <c r="D20"/>
    </row>
    <row r="21" spans="2:8" ht="15.75" customHeight="1" thickBot="1" x14ac:dyDescent="0.3"/>
    <row r="22" spans="2:8" ht="30.75" thickBot="1" x14ac:dyDescent="0.3">
      <c r="C22" s="225" t="s">
        <v>122</v>
      </c>
      <c r="D22" s="544" t="s">
        <v>364</v>
      </c>
      <c r="E22" s="494" t="s">
        <v>301</v>
      </c>
      <c r="F22" s="544" t="s">
        <v>360</v>
      </c>
      <c r="G22" s="544" t="s">
        <v>361</v>
      </c>
      <c r="H22" s="174"/>
    </row>
    <row r="23" spans="2:8" ht="16.5" customHeight="1" thickBot="1" x14ac:dyDescent="0.3">
      <c r="B23" s="542" t="s">
        <v>308</v>
      </c>
      <c r="C23" s="402">
        <f>'Background Calcs'!F8-'Background Calcs'!E8</f>
        <v>1415.1999703948131</v>
      </c>
      <c r="D23" s="578">
        <f>'Background Calcs'!C20*'Background Calcs'!C18</f>
        <v>2018.75</v>
      </c>
      <c r="E23" s="209">
        <f>C23-D23</f>
        <v>-603.55002960518686</v>
      </c>
      <c r="F23" s="403">
        <f>C23/IF(C11="Custom",C12,C11)</f>
        <v>0.11793333086623443</v>
      </c>
      <c r="G23" s="578">
        <f>D23/IF(C11="Custom",C12,C11)</f>
        <v>0.16822916666666668</v>
      </c>
      <c r="H23" s="174"/>
    </row>
    <row r="24" spans="2:8" ht="18.75" customHeight="1" thickBot="1" x14ac:dyDescent="0.3">
      <c r="B24" s="543" t="s">
        <v>320</v>
      </c>
      <c r="C24" s="402">
        <f>AVERAGE('Background Calcs'!F9:F12)-AVERAGE('Background Calcs'!E9:E12)</f>
        <v>827.68060373701655</v>
      </c>
      <c r="D24" s="579"/>
      <c r="E24" s="209">
        <f>C24-D23</f>
        <v>-1191.0693962629834</v>
      </c>
      <c r="F24" s="403">
        <f>C24/IF(C11="Custom",C12,C11)</f>
        <v>6.8973383644751377E-2</v>
      </c>
      <c r="G24" s="579"/>
      <c r="H24"/>
    </row>
    <row r="25" spans="2:8" x14ac:dyDescent="0.25">
      <c r="B25" s="581" t="s">
        <v>375</v>
      </c>
      <c r="C25" s="581"/>
      <c r="D25" s="581"/>
      <c r="E25" s="581"/>
      <c r="F25" s="581"/>
      <c r="G25" s="539"/>
    </row>
    <row r="26" spans="2:8" ht="76.5" customHeight="1" x14ac:dyDescent="0.25">
      <c r="B26" s="582"/>
      <c r="C26" s="582"/>
      <c r="D26" s="582"/>
      <c r="E26" s="582"/>
      <c r="F26" s="582"/>
      <c r="G26" s="539"/>
    </row>
    <row r="27" spans="2:8" ht="14.45" customHeight="1" x14ac:dyDescent="0.25">
      <c r="B27" s="583" t="s">
        <v>376</v>
      </c>
      <c r="C27" s="583"/>
      <c r="D27" s="583"/>
      <c r="E27" s="242"/>
      <c r="F27" s="242"/>
      <c r="G27" s="242"/>
    </row>
    <row r="28" spans="2:8" x14ac:dyDescent="0.25">
      <c r="C28" s="535"/>
      <c r="D28" s="535"/>
      <c r="E28" s="535"/>
      <c r="F28" s="535"/>
      <c r="G28" s="535"/>
    </row>
    <row r="29" spans="2:8" x14ac:dyDescent="0.25">
      <c r="C29" s="537"/>
      <c r="D29" s="537"/>
      <c r="E29" s="537"/>
      <c r="F29" s="537"/>
      <c r="G29" s="537"/>
    </row>
    <row r="30" spans="2:8" x14ac:dyDescent="0.25">
      <c r="C30" s="242"/>
      <c r="D30" s="177"/>
      <c r="E30" s="177"/>
      <c r="F30" s="177"/>
      <c r="G30" s="177"/>
    </row>
    <row r="44" spans="2:2" x14ac:dyDescent="0.25">
      <c r="B44" s="174"/>
    </row>
  </sheetData>
  <mergeCells count="5">
    <mergeCell ref="G23:G24"/>
    <mergeCell ref="D23:D24"/>
    <mergeCell ref="B2:B3"/>
    <mergeCell ref="B25:F26"/>
    <mergeCell ref="B27:D27"/>
  </mergeCells>
  <conditionalFormatting sqref="E23:E24">
    <cfRule type="cellIs" dxfId="5" priority="8" operator="greaterThan">
      <formula>0</formula>
    </cfRule>
    <cfRule type="cellIs" dxfId="4" priority="9" operator="lessThan">
      <formula>0</formula>
    </cfRule>
  </conditionalFormatting>
  <conditionalFormatting sqref="C12">
    <cfRule type="expression" dxfId="3" priority="3" stopIfTrue="1">
      <formula>NOT(C11="Custom")</formula>
    </cfRule>
  </conditionalFormatting>
  <conditionalFormatting sqref="D16">
    <cfRule type="expression" dxfId="2" priority="1">
      <formula>IF($E$16&lt;&gt;"",1,0)</formula>
    </cfRule>
  </conditionalFormatting>
  <dataValidations count="1">
    <dataValidation type="list" allowBlank="1" showInputMessage="1" showErrorMessage="1" sqref="C20">
      <formula1>"Queens,Nassau,Suffolk"</formula1>
    </dataValidation>
  </dataValidations>
  <hyperlinks>
    <hyperlink ref="B27" r:id="rId1"/>
  </hyperlinks>
  <pageMargins left="0.7" right="0.7" top="0.75" bottom="0.75" header="0.3" footer="0.3"/>
  <pageSetup orientation="portrait" horizontalDpi="1200" verticalDpi="1200"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'Background Calcs'!$E$22:$E$27</xm:f>
          </x14:formula1>
          <xm:sqref>B16</xm:sqref>
        </x14:dataValidation>
        <x14:dataValidation type="list" allowBlank="1" showInputMessage="1" showErrorMessage="1">
          <x14:formula1>
            <xm:f>'Background Calcs'!$I$10:$I$23</xm:f>
          </x14:formula1>
          <xm:sqref>C11</xm:sqref>
        </x14:dataValidation>
        <x14:dataValidation type="list" allowBlank="1" showInputMessage="1" showErrorMessage="1">
          <x14:formula1>
            <xm:f>'List of EV''s'!$B$6:$B$97</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2"/>
  <sheetViews>
    <sheetView workbookViewId="0">
      <selection activeCell="G10" sqref="G10:I10"/>
    </sheetView>
  </sheetViews>
  <sheetFormatPr defaultColWidth="9.140625" defaultRowHeight="12.75" x14ac:dyDescent="0.2"/>
  <cols>
    <col min="1" max="1" width="3.28515625" style="69" customWidth="1"/>
    <col min="2" max="2" width="20.140625" style="69" customWidth="1"/>
    <col min="3" max="3" width="6.85546875" style="69" bestFit="1" customWidth="1"/>
    <col min="4" max="4" width="5.42578125" style="69" bestFit="1" customWidth="1"/>
    <col min="5" max="5" width="16.5703125" style="69" bestFit="1" customWidth="1"/>
    <col min="6" max="6" width="12.42578125" style="69" bestFit="1" customWidth="1"/>
    <col min="7" max="7" width="14.42578125" style="69" customWidth="1"/>
    <col min="8" max="8" width="14.5703125" style="69" bestFit="1" customWidth="1"/>
    <col min="9" max="9" width="15.42578125" style="69" customWidth="1"/>
    <col min="10" max="10" width="11.28515625" style="364" bestFit="1" customWidth="1"/>
    <col min="11" max="11" width="11.140625" style="364" bestFit="1" customWidth="1"/>
    <col min="12" max="12" width="9.5703125" style="364" bestFit="1" customWidth="1"/>
    <col min="13" max="13" width="10.140625" style="364" bestFit="1" customWidth="1"/>
    <col min="14" max="14" width="15.140625" style="364" customWidth="1"/>
    <col min="15" max="15" width="8.42578125" style="364" bestFit="1" customWidth="1"/>
    <col min="16" max="16" width="12.28515625" style="364" customWidth="1"/>
    <col min="17" max="17" width="10.5703125" style="364" customWidth="1"/>
    <col min="18" max="18" width="9.7109375" style="364" customWidth="1"/>
    <col min="19" max="19" width="14.140625" style="364" bestFit="1" customWidth="1"/>
    <col min="20" max="20" width="12.5703125" style="364" customWidth="1"/>
    <col min="21" max="21" width="16.28515625" style="364" customWidth="1"/>
    <col min="22" max="16384" width="9.140625" style="69"/>
  </cols>
  <sheetData>
    <row r="1" spans="2:15" ht="13.5" thickBot="1" x14ac:dyDescent="0.25"/>
    <row r="2" spans="2:15" ht="15" customHeight="1" thickBot="1" x14ac:dyDescent="0.25">
      <c r="G2" s="588" t="s">
        <v>128</v>
      </c>
      <c r="H2" s="589"/>
      <c r="I2" s="590"/>
    </row>
    <row r="3" spans="2:15" ht="13.5" thickBot="1" x14ac:dyDescent="0.25">
      <c r="G3" s="132" t="s">
        <v>121</v>
      </c>
      <c r="H3" s="277" t="s">
        <v>165</v>
      </c>
      <c r="I3" s="277" t="s">
        <v>339</v>
      </c>
    </row>
    <row r="4" spans="2:15" x14ac:dyDescent="0.2">
      <c r="G4" s="278" t="s">
        <v>4</v>
      </c>
      <c r="H4" s="280">
        <f>SUM(T22:T33)</f>
        <v>2236.1919930858489</v>
      </c>
      <c r="I4" s="281">
        <f>SUM(U22:U33)</f>
        <v>2132.2199668287535</v>
      </c>
    </row>
    <row r="5" spans="2:15" ht="19.5" x14ac:dyDescent="0.3">
      <c r="B5" s="584" t="s">
        <v>176</v>
      </c>
      <c r="C5" s="584"/>
      <c r="D5" s="584"/>
      <c r="G5" s="279" t="s">
        <v>13</v>
      </c>
      <c r="H5" s="282">
        <f>SUM(T39:T50)</f>
        <v>2734.1317779409674</v>
      </c>
      <c r="I5" s="282">
        <f>SUM(U39:U50)</f>
        <v>2606.9264846984238</v>
      </c>
      <c r="O5" s="365"/>
    </row>
    <row r="6" spans="2:15" ht="15.75" thickBot="1" x14ac:dyDescent="0.25">
      <c r="G6" s="279">
        <v>181</v>
      </c>
      <c r="H6" s="283">
        <f>SUM(T56:T67)</f>
        <v>2712.6513726563767</v>
      </c>
      <c r="I6" s="283">
        <f>SUM(U56:U67)</f>
        <v>2586.6154281357858</v>
      </c>
      <c r="J6" s="386"/>
      <c r="K6" s="152"/>
      <c r="L6" s="152"/>
      <c r="M6" s="152"/>
      <c r="O6" s="366"/>
    </row>
    <row r="7" spans="2:15" ht="15.75" thickBot="1" x14ac:dyDescent="0.25">
      <c r="B7" s="71" t="s">
        <v>89</v>
      </c>
      <c r="C7" s="72">
        <v>24</v>
      </c>
      <c r="G7" s="279">
        <v>182</v>
      </c>
      <c r="H7" s="284">
        <f>SUM(T72:T83)</f>
        <v>2608.0085462333673</v>
      </c>
      <c r="I7" s="284">
        <f>SUM(U72:U83)</f>
        <v>2486.8102323260396</v>
      </c>
      <c r="J7" s="154"/>
      <c r="K7" s="154"/>
      <c r="L7" s="154"/>
      <c r="M7" s="154"/>
      <c r="O7" s="367"/>
    </row>
    <row r="8" spans="2:15" ht="16.5" thickBot="1" x14ac:dyDescent="0.3">
      <c r="D8" s="73"/>
      <c r="G8" s="279">
        <v>184</v>
      </c>
      <c r="H8" s="284">
        <f>SUM(T88:T99)</f>
        <v>3284.3915433167053</v>
      </c>
      <c r="I8" s="284">
        <f>SUM(U88:U99)</f>
        <v>3131.9240903309496</v>
      </c>
      <c r="J8" s="368"/>
      <c r="K8" s="368"/>
      <c r="L8" s="368"/>
      <c r="M8" s="368"/>
      <c r="O8" s="367"/>
    </row>
    <row r="9" spans="2:15" ht="13.5" customHeight="1" x14ac:dyDescent="0.2">
      <c r="B9" s="74" t="s">
        <v>75</v>
      </c>
      <c r="C9" s="75" t="s">
        <v>90</v>
      </c>
      <c r="D9" s="76"/>
      <c r="F9" s="159"/>
      <c r="G9" s="279" t="s">
        <v>24</v>
      </c>
      <c r="H9" s="284">
        <f>SUM(T104:T115)</f>
        <v>2429.4934025513498</v>
      </c>
      <c r="I9" s="284">
        <f>SUM(U104:U115)</f>
        <v>2316.5478313644471</v>
      </c>
      <c r="J9" s="368"/>
      <c r="K9" s="368"/>
      <c r="L9" s="368"/>
      <c r="M9" s="368"/>
      <c r="O9" s="367"/>
    </row>
    <row r="10" spans="2:15" ht="15.75" thickBot="1" x14ac:dyDescent="0.25">
      <c r="B10" s="77" t="s">
        <v>7</v>
      </c>
      <c r="C10" s="78">
        <f>(30*2)+(31*2)</f>
        <v>122</v>
      </c>
      <c r="D10" s="79"/>
      <c r="F10" s="156"/>
      <c r="G10" s="279"/>
      <c r="H10" s="283"/>
      <c r="I10" s="283"/>
      <c r="J10" s="368"/>
      <c r="K10" s="368"/>
      <c r="L10" s="368"/>
      <c r="M10" s="368"/>
      <c r="O10" s="367"/>
    </row>
    <row r="11" spans="2:15" ht="15.75" thickBot="1" x14ac:dyDescent="0.25">
      <c r="B11" s="80"/>
      <c r="C11" s="81"/>
      <c r="D11" s="79"/>
      <c r="F11" s="130"/>
      <c r="G11" s="462">
        <v>190</v>
      </c>
      <c r="H11" s="463">
        <f>SUM(T152:T163)</f>
        <v>2241.0529679890874</v>
      </c>
      <c r="I11" s="463">
        <f>SUM(U152:U163)</f>
        <v>2136.855806192179</v>
      </c>
      <c r="J11" s="365"/>
      <c r="K11" s="365"/>
      <c r="L11" s="365"/>
      <c r="M11" s="131"/>
      <c r="O11" s="367"/>
    </row>
    <row r="12" spans="2:15" ht="15" x14ac:dyDescent="0.2">
      <c r="B12" s="82" t="s">
        <v>74</v>
      </c>
      <c r="C12" s="83" t="s">
        <v>90</v>
      </c>
      <c r="D12" s="79"/>
      <c r="F12" s="150"/>
      <c r="G12" s="279">
        <v>191</v>
      </c>
      <c r="H12" s="282">
        <f>SUM(T168:T179)</f>
        <v>2241.5123988135433</v>
      </c>
      <c r="I12" s="282">
        <f>SUM(U168:U179)</f>
        <v>2137.2940439716576</v>
      </c>
      <c r="J12" s="365"/>
      <c r="K12" s="365"/>
      <c r="L12" s="365"/>
      <c r="M12" s="365"/>
      <c r="O12" s="367"/>
    </row>
    <row r="13" spans="2:15" ht="15" x14ac:dyDescent="0.2">
      <c r="B13" s="84" t="s">
        <v>92</v>
      </c>
      <c r="C13" s="85">
        <f>(31*3)+28+30</f>
        <v>151</v>
      </c>
      <c r="D13" s="86"/>
      <c r="F13" s="153"/>
      <c r="G13" s="279">
        <v>192</v>
      </c>
      <c r="H13" s="283">
        <f>SUM(T184:T195)</f>
        <v>2218.7618082769641</v>
      </c>
      <c r="I13" s="283">
        <f>SUM(U184:U195)</f>
        <v>2115.6009995539171</v>
      </c>
      <c r="J13" s="154"/>
      <c r="K13" s="154"/>
      <c r="L13" s="154"/>
      <c r="M13" s="154"/>
      <c r="O13" s="367"/>
    </row>
    <row r="14" spans="2:15" ht="15" x14ac:dyDescent="0.2">
      <c r="B14" s="87" t="s">
        <v>231</v>
      </c>
      <c r="C14" s="85">
        <f>365-C10-C13</f>
        <v>92</v>
      </c>
      <c r="D14" s="88"/>
      <c r="F14" s="156"/>
      <c r="G14" s="279">
        <v>192</v>
      </c>
      <c r="H14" s="284">
        <f>SUM(T184:T195)</f>
        <v>2218.7618082769641</v>
      </c>
      <c r="I14" s="284">
        <f>SUM(U184:U195)</f>
        <v>2115.6009995539171</v>
      </c>
      <c r="J14" s="368"/>
      <c r="K14" s="368"/>
      <c r="L14" s="368"/>
      <c r="M14" s="368"/>
      <c r="O14" s="367"/>
    </row>
    <row r="15" spans="2:15" ht="15.75" thickBot="1" x14ac:dyDescent="0.25">
      <c r="B15" s="89" t="s">
        <v>91</v>
      </c>
      <c r="C15" s="90">
        <f>SUM(C13:C14)</f>
        <v>243</v>
      </c>
      <c r="D15" s="88"/>
      <c r="F15" s="159"/>
      <c r="G15" s="461">
        <v>193</v>
      </c>
      <c r="H15" s="464">
        <f>SUM(T200:T211)</f>
        <v>2241.7897790105794</v>
      </c>
      <c r="I15" s="464">
        <f>SUM(U200:U211)</f>
        <v>2137.5588117472053</v>
      </c>
      <c r="J15" s="368"/>
      <c r="K15" s="368"/>
      <c r="L15" s="368"/>
      <c r="M15" s="368"/>
      <c r="O15" s="367"/>
    </row>
    <row r="16" spans="2:15" ht="15" hidden="1" customHeight="1" thickBot="1" x14ac:dyDescent="0.25">
      <c r="B16" s="91"/>
      <c r="C16" s="91"/>
      <c r="D16" s="88"/>
      <c r="F16" s="156"/>
      <c r="J16" s="369" t="s">
        <v>178</v>
      </c>
      <c r="K16" s="368"/>
      <c r="L16" s="368"/>
      <c r="M16" s="368"/>
      <c r="O16" s="367"/>
    </row>
    <row r="17" spans="2:21" ht="15" x14ac:dyDescent="0.2">
      <c r="B17" s="91"/>
      <c r="C17" s="91"/>
      <c r="D17" s="88"/>
      <c r="F17" s="130"/>
      <c r="J17" s="365"/>
      <c r="K17" s="365"/>
      <c r="L17" s="365"/>
      <c r="M17" s="131"/>
      <c r="O17" s="367"/>
    </row>
    <row r="18" spans="2:21" x14ac:dyDescent="0.2">
      <c r="B18" s="91"/>
      <c r="C18" s="91"/>
      <c r="D18" s="88"/>
    </row>
    <row r="19" spans="2:21" ht="13.5" thickBot="1" x14ac:dyDescent="0.25">
      <c r="B19" s="92"/>
      <c r="C19" s="88"/>
      <c r="D19" s="88"/>
      <c r="F19" s="70"/>
    </row>
    <row r="20" spans="2:21" ht="25.5" customHeight="1" thickBot="1" x14ac:dyDescent="0.3">
      <c r="B20" s="93" t="s">
        <v>107</v>
      </c>
      <c r="C20" s="94"/>
      <c r="D20" s="95"/>
      <c r="J20" s="585" t="s">
        <v>40</v>
      </c>
      <c r="K20" s="586"/>
      <c r="L20" s="586"/>
      <c r="M20" s="586"/>
      <c r="N20" s="586"/>
      <c r="O20" s="586"/>
      <c r="P20" s="586"/>
      <c r="Q20" s="586"/>
      <c r="R20" s="586"/>
      <c r="S20" s="587"/>
    </row>
    <row r="21" spans="2:21" s="199" customFormat="1" ht="63.75" x14ac:dyDescent="0.2">
      <c r="B21" s="123" t="s">
        <v>27</v>
      </c>
      <c r="C21" s="123" t="s">
        <v>90</v>
      </c>
      <c r="D21" s="123" t="s">
        <v>93</v>
      </c>
      <c r="E21" s="123" t="s">
        <v>94</v>
      </c>
      <c r="F21" s="123" t="s">
        <v>114</v>
      </c>
      <c r="G21" s="123" t="s">
        <v>0</v>
      </c>
      <c r="H21" s="97" t="s">
        <v>300</v>
      </c>
      <c r="I21" s="98" t="s">
        <v>78</v>
      </c>
      <c r="J21" s="197" t="s">
        <v>57</v>
      </c>
      <c r="K21" s="198" t="s">
        <v>59</v>
      </c>
      <c r="L21" s="198" t="s">
        <v>97</v>
      </c>
      <c r="M21" s="198" t="s">
        <v>63</v>
      </c>
      <c r="N21" s="198" t="s">
        <v>230</v>
      </c>
      <c r="O21" s="198" t="s">
        <v>70</v>
      </c>
      <c r="P21" s="198" t="s">
        <v>71</v>
      </c>
      <c r="Q21" s="198" t="s">
        <v>72</v>
      </c>
      <c r="R21" s="198" t="s">
        <v>73</v>
      </c>
      <c r="S21" s="99" t="s">
        <v>98</v>
      </c>
      <c r="T21" s="100" t="s">
        <v>167</v>
      </c>
      <c r="U21" s="100" t="s">
        <v>338</v>
      </c>
    </row>
    <row r="22" spans="2:21" x14ac:dyDescent="0.2">
      <c r="B22" s="101" t="s">
        <v>79</v>
      </c>
      <c r="C22" s="101">
        <v>31</v>
      </c>
      <c r="D22" s="102">
        <f t="shared" ref="D22:D33" si="0">C22*$C$7</f>
        <v>744</v>
      </c>
      <c r="E22" s="102"/>
      <c r="F22" s="193">
        <f>'Energy Usage (kWh)'!C11</f>
        <v>674.52442832110523</v>
      </c>
      <c r="G22" s="135">
        <f>C22*'Residential Rates'!$D$6</f>
        <v>14.879999999999999</v>
      </c>
      <c r="H22" s="135">
        <f>'Energy Charge'!K4</f>
        <v>61.786437634213236</v>
      </c>
      <c r="I22" s="105">
        <f>F22*PSC!$C$7</f>
        <v>80.623881343936745</v>
      </c>
      <c r="J22" s="370">
        <f>(G22+H22)*'Taxes &amp; Other Charges'!$D$4</f>
        <v>-1.904394310833857</v>
      </c>
      <c r="K22" s="371">
        <f>(G22+H22)*'Taxes &amp; Other Charges'!$D$5</f>
        <v>1.5637653284250472</v>
      </c>
      <c r="L22" s="371">
        <f>F22*'Taxes &amp; Other Charges'!$D$7</f>
        <v>2.5631928276201998</v>
      </c>
      <c r="M22" s="371">
        <f>F22*'Taxes &amp; Other Charges'!$D$8</f>
        <v>2.2070439294666566</v>
      </c>
      <c r="N22" s="371">
        <f>(G22+H22+J22+K22+M22+I22)*'Taxes &amp; Other Charges'!$D$11</f>
        <v>3.7497326512778972</v>
      </c>
      <c r="O22" s="371">
        <f>(G22+H22+I22+J22+K22+M22+N22)*'Taxes &amp; Other Charges'!$D$13</f>
        <v>0.46623830734190208</v>
      </c>
      <c r="P22" s="371">
        <f>(I22+L22)*'Taxes &amp; Other Charges'!$D$14</f>
        <v>0.10622989371707821</v>
      </c>
      <c r="Q22" s="371">
        <f>(G22+H22+J22+K22+M22+N22+O22-L22)*'Taxes &amp; Other Charges'!$D$15</f>
        <v>2.028616271389736</v>
      </c>
      <c r="R22" s="371">
        <f>(G22+H22+I22+J22+K22+M22+N22+O22+P22+Q22)*'Taxes &amp; Other Charges'!$D$16</f>
        <v>4.137688776223361</v>
      </c>
      <c r="S22" s="372">
        <f t="shared" ref="S22:S33" si="1">SUM(J22:R22)</f>
        <v>14.918113674628021</v>
      </c>
      <c r="T22" s="373">
        <f>SUM(G22:K22,M22:R22)</f>
        <v>169.6452398251578</v>
      </c>
      <c r="U22" s="374">
        <f>SUM(G22:I22,J22:K22,O22:Q22,M22)</f>
        <v>161.75781839765654</v>
      </c>
    </row>
    <row r="23" spans="2:21" x14ac:dyDescent="0.2">
      <c r="B23" s="101" t="s">
        <v>80</v>
      </c>
      <c r="C23" s="101">
        <v>28</v>
      </c>
      <c r="D23" s="102">
        <f t="shared" si="0"/>
        <v>672</v>
      </c>
      <c r="E23" s="102">
        <f>D23+D22</f>
        <v>1416</v>
      </c>
      <c r="F23" s="193">
        <f>'Energy Usage (kWh)'!C12</f>
        <v>572.96702030266624</v>
      </c>
      <c r="G23" s="135">
        <f>C23*'Residential Rates'!$D$6</f>
        <v>13.44</v>
      </c>
      <c r="H23" s="135">
        <f>'Energy Charge'!K5</f>
        <v>52.483779059724228</v>
      </c>
      <c r="I23" s="109">
        <f>F23*PSC!$C$8</f>
        <v>63.054447617288112</v>
      </c>
      <c r="J23" s="375">
        <f>(G23+H23)*'Taxes &amp; Other Charges'!$D$4</f>
        <v>-1.6375466718435499</v>
      </c>
      <c r="K23" s="376">
        <f>(G23+H23)*'Taxes &amp; Other Charges'!$D$5</f>
        <v>1.3446473214811949</v>
      </c>
      <c r="L23" s="376">
        <f>F23*'Taxes &amp; Other Charges'!$D$7</f>
        <v>2.1772746771501317</v>
      </c>
      <c r="M23" s="376">
        <f>F23*'Taxes &amp; Other Charges'!$D$8</f>
        <v>1.874748090430324</v>
      </c>
      <c r="N23" s="376">
        <f>(G23+H23+J23+K23+M23+I23)*'Taxes &amp; Other Charges'!$D$11</f>
        <v>3.0759953768264121</v>
      </c>
      <c r="O23" s="376">
        <f>(G23+H23+I23+J23+K23+M23+N23)*'Taxes &amp; Other Charges'!$D$13</f>
        <v>0.38246643461216107</v>
      </c>
      <c r="P23" s="376">
        <f>(I23+L23)*'Taxes &amp; Other Charges'!$D$14</f>
        <v>8.3300909369997636E-2</v>
      </c>
      <c r="Q23" s="376">
        <f>(G23+H23+J23+K23+M23+N23+O23-L23)*'Taxes &amp; Other Charges'!$D$15</f>
        <v>1.7402376310173056</v>
      </c>
      <c r="R23" s="376">
        <f>(G23+H23+I23+J23+K23+M23+N23+O23+P23+Q23)*'Taxes &amp; Other Charges'!$D$16</f>
        <v>3.3960518942226545</v>
      </c>
      <c r="S23" s="377">
        <f t="shared" si="1"/>
        <v>12.437175663266633</v>
      </c>
      <c r="T23" s="373">
        <f t="shared" ref="T23:T33" si="2">SUM(G23:K23,M23:R23)</f>
        <v>139.23812766312884</v>
      </c>
      <c r="U23" s="374">
        <f t="shared" ref="U23:U33" si="3">SUM(G23:I23,J23:K23,O23:Q23,M23)</f>
        <v>132.76608039207977</v>
      </c>
    </row>
    <row r="24" spans="2:21" x14ac:dyDescent="0.2">
      <c r="B24" s="101" t="s">
        <v>81</v>
      </c>
      <c r="C24" s="101">
        <v>31</v>
      </c>
      <c r="D24" s="102">
        <f t="shared" si="0"/>
        <v>744</v>
      </c>
      <c r="E24" s="102">
        <f t="shared" ref="E24:E33" si="4">D24+E23</f>
        <v>2160</v>
      </c>
      <c r="F24" s="193">
        <f>'Energy Usage (kWh)'!C13</f>
        <v>586.06036738560681</v>
      </c>
      <c r="G24" s="135">
        <f>C24*'Residential Rates'!$D$6</f>
        <v>14.879999999999999</v>
      </c>
      <c r="H24" s="135">
        <f>'Energy Charge'!K6</f>
        <v>53.683129652521586</v>
      </c>
      <c r="I24" s="109">
        <f>F24*PSC!$C$9</f>
        <v>55.063301817714688</v>
      </c>
      <c r="J24" s="375">
        <f>(G24+H24)*'Taxes &amp; Other Charges'!$D$4</f>
        <v>-1.7031081405686361</v>
      </c>
      <c r="K24" s="376">
        <f>(G24+H24)*'Taxes &amp; Other Charges'!$D$5</f>
        <v>1.3984821555224827</v>
      </c>
      <c r="L24" s="376">
        <f>F24*'Taxes &amp; Other Charges'!$D$7</f>
        <v>2.2270293960653058</v>
      </c>
      <c r="M24" s="376">
        <f>F24*'Taxes &amp; Other Charges'!$D$8</f>
        <v>1.9175895220857055</v>
      </c>
      <c r="N24" s="376">
        <f>(G24+H24+J24+K24+M24+I24)*'Taxes &amp; Other Charges'!$D$11</f>
        <v>2.9506401463714189</v>
      </c>
      <c r="O24" s="376">
        <f>(G24+H24+I24+J24+K24+M24+N24)*'Taxes &amp; Other Charges'!$D$13</f>
        <v>0.36687988060973842</v>
      </c>
      <c r="P24" s="376">
        <f>(I24+L24)*'Taxes &amp; Other Charges'!$D$14</f>
        <v>7.3159752959997049E-2</v>
      </c>
      <c r="Q24" s="376">
        <f>(G24+H24+J24+K24+M24+N24+O24-L24)*'Taxes &amp; Other Charges'!$D$15</f>
        <v>1.8029733040742475</v>
      </c>
      <c r="R24" s="376">
        <f>(G24+H24+I24+J24+K24+M24+N24+O24+P24+Q24)*'Taxes &amp; Other Charges'!$D$16</f>
        <v>3.2608262022822809</v>
      </c>
      <c r="S24" s="377">
        <f t="shared" si="1"/>
        <v>12.294472219402541</v>
      </c>
      <c r="T24" s="373">
        <f t="shared" si="2"/>
        <v>133.69387429357351</v>
      </c>
      <c r="U24" s="374">
        <f t="shared" si="3"/>
        <v>127.48240794491981</v>
      </c>
    </row>
    <row r="25" spans="2:21" x14ac:dyDescent="0.2">
      <c r="B25" s="101" t="s">
        <v>82</v>
      </c>
      <c r="C25" s="101">
        <v>30</v>
      </c>
      <c r="D25" s="102">
        <f t="shared" si="0"/>
        <v>720</v>
      </c>
      <c r="E25" s="102">
        <f>D25+E24</f>
        <v>2880</v>
      </c>
      <c r="F25" s="193">
        <f>'Energy Usage (kWh)'!C14</f>
        <v>526.21155485441409</v>
      </c>
      <c r="G25" s="135">
        <f>C25*'Residential Rates'!$D$6</f>
        <v>14.399999999999999</v>
      </c>
      <c r="H25" s="135">
        <f>'Energy Charge'!K7</f>
        <v>48.200978424664328</v>
      </c>
      <c r="I25" s="109">
        <f>F25*PSC!$C$10</f>
        <v>46.761789822137509</v>
      </c>
      <c r="J25" s="375">
        <f>(G25+H25)*'Taxes &amp; Other Charges'!$D$4</f>
        <v>-1.555008304068662</v>
      </c>
      <c r="K25" s="376">
        <f>(G25+H25)*'Taxes &amp; Other Charges'!$D$5</f>
        <v>1.2768721569278783</v>
      </c>
      <c r="L25" s="376">
        <f>F25*'Taxes &amp; Other Charges'!$D$7</f>
        <v>1.9996039084467736</v>
      </c>
      <c r="M25" s="376">
        <f>F25*'Taxes &amp; Other Charges'!$D$8</f>
        <v>1.721764207483643</v>
      </c>
      <c r="N25" s="376">
        <f>(G25+H25+J25+K25+M25+I25)*'Taxes &amp; Other Charges'!$D$11</f>
        <v>2.6105986969963291</v>
      </c>
      <c r="O25" s="376">
        <f>(G25+H25+I25+J25+K25+M25+N25)*'Taxes &amp; Other Charges'!$D$13</f>
        <v>0.32459943970185162</v>
      </c>
      <c r="P25" s="376">
        <f>(I25+L25)*'Taxes &amp; Other Charges'!$D$14</f>
        <v>6.2268299793956122E-2</v>
      </c>
      <c r="Q25" s="376">
        <f>(G25+H25+J25+K25+M25+N25+O25-L25)*'Taxes &amp; Other Charges'!$D$15</f>
        <v>1.6439340978447292</v>
      </c>
      <c r="R25" s="376">
        <f>(G25+H25+I25+J25+K25+M25+N25+O25+P25+Q25)*'Taxes &amp; Other Charges'!$D$16</f>
        <v>2.8861949210370397</v>
      </c>
      <c r="S25" s="377">
        <f t="shared" si="1"/>
        <v>10.97082742416354</v>
      </c>
      <c r="T25" s="373">
        <f t="shared" si="2"/>
        <v>118.33399176251862</v>
      </c>
      <c r="U25" s="374">
        <f t="shared" si="3"/>
        <v>112.83719814448524</v>
      </c>
    </row>
    <row r="26" spans="2:21" x14ac:dyDescent="0.2">
      <c r="B26" s="101" t="s">
        <v>31</v>
      </c>
      <c r="C26" s="101">
        <v>31</v>
      </c>
      <c r="D26" s="102">
        <f t="shared" si="0"/>
        <v>744</v>
      </c>
      <c r="E26" s="102">
        <f t="shared" si="4"/>
        <v>3624</v>
      </c>
      <c r="F26" s="193">
        <f>'Energy Usage (kWh)'!C15</f>
        <v>561.99772742916855</v>
      </c>
      <c r="G26" s="135">
        <f>C26*'Residential Rates'!$D$6</f>
        <v>14.879999999999999</v>
      </c>
      <c r="H26" s="135">
        <f>'Energy Charge'!K8</f>
        <v>51.478991832511838</v>
      </c>
      <c r="I26" s="109">
        <f>F26*PSC!$C$11</f>
        <v>57.690190716059007</v>
      </c>
      <c r="J26" s="375">
        <f>(G26+H26)*'Taxes &amp; Other Charges'!$D$4</f>
        <v>-1.648357357119594</v>
      </c>
      <c r="K26" s="376">
        <f>(G26+H26)*'Taxes &amp; Other Charges'!$D$5</f>
        <v>1.3535243564077437</v>
      </c>
      <c r="L26" s="376">
        <f>F26*'Taxes &amp; Other Charges'!$D$7</f>
        <v>2.1355913642308404</v>
      </c>
      <c r="M26" s="376">
        <f>F26*'Taxes &amp; Other Charges'!$D$8</f>
        <v>1.8388565641482395</v>
      </c>
      <c r="N26" s="376">
        <f>(G26+H26+J26+K26+M26+I26)*'Taxes &amp; Other Charges'!$D$11</f>
        <v>2.9589759359988905</v>
      </c>
      <c r="O26" s="376">
        <f>(G26+H26+I26+J26+K26+M26+N26)*'Taxes &amp; Other Charges'!$D$13</f>
        <v>0.36791634502139353</v>
      </c>
      <c r="P26" s="376">
        <f>(I26+L26)*'Taxes &amp; Other Charges'!$D$14</f>
        <v>7.6397523716530136E-2</v>
      </c>
      <c r="Q26" s="376">
        <f>(G26+H26+J26+K26+M26+N26+O26-L26)*'Taxes &amp; Other Charges'!$D$15</f>
        <v>1.7480171083959506</v>
      </c>
      <c r="R26" s="376">
        <f>(G26+H26+I26+J26+K26+M26+N26+O26+P26+Q26)*'Taxes &amp; Other Charges'!$D$16</f>
        <v>3.2686128256285003</v>
      </c>
      <c r="S26" s="377">
        <f t="shared" si="1"/>
        <v>12.099534666428495</v>
      </c>
      <c r="T26" s="373">
        <f t="shared" si="2"/>
        <v>134.01312585076852</v>
      </c>
      <c r="U26" s="374">
        <f t="shared" si="3"/>
        <v>127.78553708914113</v>
      </c>
    </row>
    <row r="27" spans="2:21" x14ac:dyDescent="0.2">
      <c r="B27" s="110" t="s">
        <v>83</v>
      </c>
      <c r="C27" s="110">
        <v>30</v>
      </c>
      <c r="D27" s="111">
        <f t="shared" si="0"/>
        <v>720</v>
      </c>
      <c r="E27" s="111">
        <f t="shared" si="4"/>
        <v>4344</v>
      </c>
      <c r="F27" s="194">
        <f>'Energy Usage (kWh)'!C16</f>
        <v>806.446591634372</v>
      </c>
      <c r="G27" s="136">
        <f>C27*'Residential Rates'!$C$6</f>
        <v>14.399999999999999</v>
      </c>
      <c r="H27" s="136">
        <f>'Energy Charge'!K9</f>
        <v>87.559093947914022</v>
      </c>
      <c r="I27" s="79">
        <f>F27*PSC!$C$12</f>
        <v>82.472067140080682</v>
      </c>
      <c r="J27" s="378">
        <f>(G27+H27)*'Taxes &amp; Other Charges'!$D$4</f>
        <v>-2.5326638936661845</v>
      </c>
      <c r="K27" s="379">
        <f>(G27+H27)*'Taxes &amp; Other Charges'!$D$5</f>
        <v>2.0796596392556022</v>
      </c>
      <c r="L27" s="379">
        <f>F27*'Taxes &amp; Other Charges'!$D$6</f>
        <v>9.677359099612465</v>
      </c>
      <c r="M27" s="379">
        <f>F27*'Taxes &amp; Other Charges'!$D$8</f>
        <v>2.6386932478276655</v>
      </c>
      <c r="N27" s="379">
        <f>(G27+H27+J27+K27+M27+I27)*'Taxes &amp; Other Charges'!$D$11</f>
        <v>4.3966929879180618</v>
      </c>
      <c r="O27" s="379">
        <f>(G27+H27+I27+J27+K27+M27+N27)*'Taxes &amp; Other Charges'!$D$13</f>
        <v>0.54668076026442203</v>
      </c>
      <c r="P27" s="379">
        <f>(I27+L27)*'Taxes &amp; Other Charges'!$D$14</f>
        <v>0.11767481730808814</v>
      </c>
      <c r="Q27" s="379">
        <f>(G27+H27+J27+K27+M27+N27+O27-L27)*'Taxes &amp; Other Charges'!$D$15</f>
        <v>2.5149937682269083</v>
      </c>
      <c r="R27" s="379">
        <f>(G27+H27+I27+J27+K27+M27+N27+O27+P27+Q27)*'Taxes &amp; Other Charges'!$D$16</f>
        <v>4.854822310378232</v>
      </c>
      <c r="S27" s="380">
        <f t="shared" si="1"/>
        <v>24.293912737125265</v>
      </c>
      <c r="T27" s="373">
        <f t="shared" si="2"/>
        <v>199.04771472550752</v>
      </c>
      <c r="U27" s="374">
        <f t="shared" si="3"/>
        <v>189.79619942721121</v>
      </c>
    </row>
    <row r="28" spans="2:21" x14ac:dyDescent="0.2">
      <c r="B28" s="110" t="s">
        <v>99</v>
      </c>
      <c r="C28" s="110">
        <v>31</v>
      </c>
      <c r="D28" s="111">
        <f t="shared" si="0"/>
        <v>744</v>
      </c>
      <c r="E28" s="111">
        <f t="shared" si="4"/>
        <v>5088</v>
      </c>
      <c r="F28" s="194">
        <f>'Energy Usage (kWh)'!C17</f>
        <v>1184.3218808263575</v>
      </c>
      <c r="G28" s="136">
        <f>C28*'Residential Rates'!$C$6</f>
        <v>14.879999999999999</v>
      </c>
      <c r="H28" s="136">
        <f>'Energy Charge'!K10</f>
        <v>131.46820255202275</v>
      </c>
      <c r="I28" s="79">
        <f>F28*PSC!$C$13</f>
        <v>152.58447816002544</v>
      </c>
      <c r="J28" s="378">
        <f>(G28+H28)*'Taxes &amp; Other Charges'!$D$4</f>
        <v>-3.6352893513922448</v>
      </c>
      <c r="K28" s="379">
        <f>(G28+H28)*'Taxes &amp; Other Charges'!$D$5</f>
        <v>2.9850642874536075</v>
      </c>
      <c r="L28" s="379">
        <f>F28*'Taxes &amp; Other Charges'!$D$6</f>
        <v>14.21186256991629</v>
      </c>
      <c r="M28" s="379">
        <f>F28*'Taxes &amp; Other Charges'!$D$8</f>
        <v>3.8751011940638422</v>
      </c>
      <c r="N28" s="379">
        <f>(G28+H28+J28+K28+M28+I28)*'Taxes &amp; Other Charges'!$D$11</f>
        <v>7.1188320392016058</v>
      </c>
      <c r="O28" s="379">
        <f>(G28+H28+I28+J28+K28+M28+N28)*'Taxes &amp; Other Charges'!$D$13</f>
        <v>0.88514902497849524</v>
      </c>
      <c r="P28" s="379">
        <f>(I28+L28)*'Taxes &amp; Other Charges'!$D$14</f>
        <v>0.21299892711213558</v>
      </c>
      <c r="Q28" s="379">
        <f>(G28+H28+J28+K28+M28+N28+O28-L28)*'Taxes &amp; Other Charges'!$D$15</f>
        <v>3.6269961233660406</v>
      </c>
      <c r="R28" s="379">
        <f>(G28+H28+I28+J28+K28+M28+N28+O28+P28+Q28)*'Taxes &amp; Other Charges'!$D$16</f>
        <v>7.850038323920792</v>
      </c>
      <c r="S28" s="380">
        <f t="shared" si="1"/>
        <v>37.130753138620562</v>
      </c>
      <c r="T28" s="373">
        <f t="shared" si="2"/>
        <v>321.85157128075247</v>
      </c>
      <c r="U28" s="374">
        <f t="shared" si="3"/>
        <v>306.88270091763007</v>
      </c>
    </row>
    <row r="29" spans="2:21" x14ac:dyDescent="0.2">
      <c r="B29" s="110" t="s">
        <v>84</v>
      </c>
      <c r="C29" s="110">
        <v>31</v>
      </c>
      <c r="D29" s="111">
        <f t="shared" si="0"/>
        <v>744</v>
      </c>
      <c r="E29" s="111">
        <f t="shared" si="4"/>
        <v>5832</v>
      </c>
      <c r="F29" s="194">
        <f>'Energy Usage (kWh)'!C18</f>
        <v>1106.0931231584168</v>
      </c>
      <c r="G29" s="136">
        <f>C29*'Residential Rates'!$C$6</f>
        <v>14.879999999999999</v>
      </c>
      <c r="H29" s="136">
        <f>'Energy Charge'!K11</f>
        <v>122.37802091100804</v>
      </c>
      <c r="I29" s="79">
        <f>F29*PSC!$C$14</f>
        <v>153.32662873221972</v>
      </c>
      <c r="J29" s="378">
        <f>(G29+H29)*'Taxes &amp; Other Charges'!$D$4</f>
        <v>-3.4094892394294396</v>
      </c>
      <c r="K29" s="379">
        <f>(G29+H29)*'Taxes &amp; Other Charges'!$D$5</f>
        <v>2.7996518525218308</v>
      </c>
      <c r="L29" s="379">
        <f>F29*'Taxes &amp; Other Charges'!$D$6</f>
        <v>13.273117477901001</v>
      </c>
      <c r="M29" s="379">
        <f>F29*'Taxes &amp; Other Charges'!$D$8</f>
        <v>3.6191366989743399</v>
      </c>
      <c r="N29" s="379">
        <f>(G29+H29+J29+K29+M29+I29)*'Taxes &amp; Other Charges'!$D$11</f>
        <v>6.9170734373867386</v>
      </c>
      <c r="O29" s="379">
        <f>(G29+H29+I29+J29+K29+M29+N29)*'Taxes &amp; Other Charges'!$D$13</f>
        <v>0.86006254608785371</v>
      </c>
      <c r="P29" s="379">
        <f>(I29+L29)*'Taxes &amp; Other Charges'!$D$14</f>
        <v>0.21274787591032412</v>
      </c>
      <c r="Q29" s="379">
        <f>(G29+H29+J29+K29+M29+N29+O29-L29)*'Taxes &amp; Other Charges'!$D$15</f>
        <v>3.4095800984960745</v>
      </c>
      <c r="R29" s="379">
        <f>(G29+H29+I29+J29+K29+M29+N29+O29+P29+Q29)*'Taxes &amp; Other Charges'!$D$16</f>
        <v>7.6248353228293881</v>
      </c>
      <c r="S29" s="380">
        <f t="shared" si="1"/>
        <v>35.306716070678114</v>
      </c>
      <c r="T29" s="373">
        <f t="shared" si="2"/>
        <v>312.61824823600489</v>
      </c>
      <c r="U29" s="374">
        <f t="shared" si="3"/>
        <v>298.07633947578876</v>
      </c>
    </row>
    <row r="30" spans="2:21" x14ac:dyDescent="0.2">
      <c r="B30" s="110" t="s">
        <v>100</v>
      </c>
      <c r="C30" s="110">
        <v>30</v>
      </c>
      <c r="D30" s="111">
        <f t="shared" si="0"/>
        <v>720</v>
      </c>
      <c r="E30" s="111">
        <f t="shared" si="4"/>
        <v>6552</v>
      </c>
      <c r="F30" s="194">
        <f>'Energy Usage (kWh)'!C19</f>
        <v>812.9684468117232</v>
      </c>
      <c r="G30" s="136">
        <f>C30*'Residential Rates'!$C$6</f>
        <v>14.399999999999999</v>
      </c>
      <c r="H30" s="136">
        <f>'Energy Charge'!K12</f>
        <v>88.316933519522223</v>
      </c>
      <c r="I30" s="79">
        <f>F30*PSC!$C$15</f>
        <v>108.50283375372663</v>
      </c>
      <c r="J30" s="378">
        <f>(G30+H30)*'Taxes &amp; Other Charges'!$D$4</f>
        <v>-2.5514886286249321</v>
      </c>
      <c r="K30" s="379">
        <f>(G30+H30)*'Taxes &amp; Other Charges'!$D$5</f>
        <v>2.0951172929976947</v>
      </c>
      <c r="L30" s="379">
        <f>F30*'Taxes &amp; Other Charges'!$D$6</f>
        <v>9.755621361740678</v>
      </c>
      <c r="M30" s="379">
        <f>F30*'Taxes &amp; Other Charges'!$D$8</f>
        <v>2.6600327579679584</v>
      </c>
      <c r="N30" s="379">
        <f>(G30+H30+J30+K30+M30+I30)*'Taxes &amp; Other Charges'!$D$11</f>
        <v>5.0282559800680904</v>
      </c>
      <c r="O30" s="379">
        <f>(G30+H30+I30+J30+K30+M30+N30)*'Taxes &amp; Other Charges'!$D$13</f>
        <v>0.62520872154173224</v>
      </c>
      <c r="P30" s="379">
        <f>(I30+L30)*'Taxes &amp; Other Charges'!$D$14</f>
        <v>0.15101604718245176</v>
      </c>
      <c r="Q30" s="379">
        <f>(G30+H30+J30+K30+M30+N30+O30-L30)*'Taxes &amp; Other Charges'!$D$15</f>
        <v>2.5506056700895403</v>
      </c>
      <c r="R30" s="379">
        <f>(G30+H30+I30+J30+K30+M30+N30+O30+P30+Q30)*'Taxes &amp; Other Charges'!$D$16</f>
        <v>5.5444628778617853</v>
      </c>
      <c r="S30" s="380">
        <f t="shared" si="1"/>
        <v>25.858832080825</v>
      </c>
      <c r="T30" s="373">
        <f t="shared" si="2"/>
        <v>227.32297799233316</v>
      </c>
      <c r="U30" s="374">
        <f t="shared" si="3"/>
        <v>216.75025913440331</v>
      </c>
    </row>
    <row r="31" spans="2:21" x14ac:dyDescent="0.2">
      <c r="B31" s="101" t="s">
        <v>86</v>
      </c>
      <c r="C31" s="101">
        <v>31</v>
      </c>
      <c r="D31" s="102">
        <f t="shared" si="0"/>
        <v>744</v>
      </c>
      <c r="E31" s="102">
        <f t="shared" si="4"/>
        <v>7296</v>
      </c>
      <c r="F31" s="193">
        <f>'Energy Usage (kWh)'!C20</f>
        <v>589.57661986698145</v>
      </c>
      <c r="G31" s="135">
        <f>C31*'Residential Rates'!$D$6</f>
        <v>14.879999999999999</v>
      </c>
      <c r="H31" s="135">
        <f>'Energy Charge'!K13</f>
        <v>54.005218379815503</v>
      </c>
      <c r="I31" s="109">
        <f>F31*PSC!$C$16</f>
        <v>79.32104886028381</v>
      </c>
      <c r="J31" s="375">
        <f>(G31+H31)*'Taxes &amp; Other Charges'!$D$4</f>
        <v>-1.7111088245546171</v>
      </c>
      <c r="K31" s="376">
        <f>(G31+H31)*'Taxes &amp; Other Charges'!$D$5</f>
        <v>1.4050517992930966</v>
      </c>
      <c r="L31" s="376">
        <f>F31*'Taxes &amp; Other Charges'!$D$7</f>
        <v>2.2403911554945295</v>
      </c>
      <c r="M31" s="376">
        <f>F31*'Taxes &amp; Other Charges'!$D$8</f>
        <v>1.9290947002047634</v>
      </c>
      <c r="N31" s="376">
        <f>(G31+H31+J31+K31+M31+I31)*'Taxes &amp; Other Charges'!$D$11</f>
        <v>3.5299784237984024</v>
      </c>
      <c r="O31" s="376">
        <f>(G31+H31+I31+J31+K31+M31+N31)*'Taxes &amp; Other Charges'!$D$13</f>
        <v>0.43891426891576274</v>
      </c>
      <c r="P31" s="376">
        <f>(I31+L31)*'Taxes &amp; Other Charges'!$D$14</f>
        <v>0.10415395890014895</v>
      </c>
      <c r="Q31" s="376">
        <f>(G31+H31+J31+K31+M31+N31+O31-L31)*'Taxes &amp; Other Charges'!$D$15</f>
        <v>1.8275177303194605</v>
      </c>
      <c r="R31" s="376">
        <f>(G31+H31+I31+J31+K31+M31+N31+O31+P31+Q31)*'Taxes &amp; Other Charges'!$D$16</f>
        <v>3.8932467324244082</v>
      </c>
      <c r="S31" s="377">
        <f t="shared" si="1"/>
        <v>13.657239944795956</v>
      </c>
      <c r="T31" s="373">
        <f t="shared" si="2"/>
        <v>159.62311602940073</v>
      </c>
      <c r="U31" s="374">
        <f t="shared" si="3"/>
        <v>152.19989087317791</v>
      </c>
    </row>
    <row r="32" spans="2:21" x14ac:dyDescent="0.2">
      <c r="B32" s="101" t="s">
        <v>87</v>
      </c>
      <c r="C32" s="101">
        <v>30</v>
      </c>
      <c r="D32" s="102">
        <f t="shared" si="0"/>
        <v>720</v>
      </c>
      <c r="E32" s="102">
        <f t="shared" si="4"/>
        <v>8016</v>
      </c>
      <c r="F32" s="193">
        <f>'Energy Usage (kWh)'!C21</f>
        <v>559.65681702842789</v>
      </c>
      <c r="G32" s="135">
        <f>C32*'Residential Rates'!$D$6</f>
        <v>14.399999999999999</v>
      </c>
      <c r="H32" s="135">
        <f>'Energy Charge'!K14</f>
        <v>51.264564439803991</v>
      </c>
      <c r="I32" s="109">
        <f>F32*PSC!$C$17</f>
        <v>77.440833085857619</v>
      </c>
      <c r="J32" s="375">
        <f>(G32+H32)*'Taxes &amp; Other Charges'!$D$4</f>
        <v>-1.6311077806847314</v>
      </c>
      <c r="K32" s="376">
        <f>(G32+H32)*'Taxes &amp; Other Charges'!$D$5</f>
        <v>1.3393601208786821</v>
      </c>
      <c r="L32" s="376">
        <f>F32*'Taxes &amp; Other Charges'!$D$7</f>
        <v>2.1266959047080261</v>
      </c>
      <c r="M32" s="376">
        <f>F32*'Taxes &amp; Other Charges'!$D$8</f>
        <v>1.8311971053170162</v>
      </c>
      <c r="N32" s="376">
        <f>(G32+H32+J32+K32+M32+I32)*'Taxes &amp; Other Charges'!$D$11</f>
        <v>3.4078325946408259</v>
      </c>
      <c r="O32" s="376">
        <f>(G32+H32+I32+J32+K32+M32+N32)*'Taxes &amp; Other Charges'!$D$13</f>
        <v>0.42372676891735794</v>
      </c>
      <c r="P32" s="376">
        <f>(I32+L32)*'Taxes &amp; Other Charges'!$D$14</f>
        <v>0.10160773452095233</v>
      </c>
      <c r="Q32" s="376">
        <f>(G32+H32+J32+K32+M32+N32+O32-L32)*'Taxes &amp; Other Charges'!$D$15</f>
        <v>1.7433256879300332</v>
      </c>
      <c r="R32" s="376">
        <f>(G32+H32+I32+J32+K32+M32+N32+O32+P32+Q32)*'Taxes &amp; Other Charges'!$D$16</f>
        <v>3.7580334939295437</v>
      </c>
      <c r="S32" s="377">
        <f t="shared" si="1"/>
        <v>13.100671630157704</v>
      </c>
      <c r="T32" s="373">
        <f t="shared" si="2"/>
        <v>154.07937325111126</v>
      </c>
      <c r="U32" s="374">
        <f t="shared" si="3"/>
        <v>146.9135071625409</v>
      </c>
    </row>
    <row r="33" spans="1:21" ht="13.5" thickBot="1" x14ac:dyDescent="0.25">
      <c r="B33" s="114" t="s">
        <v>88</v>
      </c>
      <c r="C33" s="114">
        <v>31</v>
      </c>
      <c r="D33" s="102">
        <f t="shared" si="0"/>
        <v>744</v>
      </c>
      <c r="E33" s="115">
        <f t="shared" si="4"/>
        <v>8760</v>
      </c>
      <c r="F33" s="195">
        <f>'Energy Usage (kWh)'!C22</f>
        <v>640.60744724194694</v>
      </c>
      <c r="G33" s="137">
        <f>C33*'Residential Rates'!$D$6</f>
        <v>14.879999999999999</v>
      </c>
      <c r="H33" s="137">
        <f>'Energy Charge'!K15</f>
        <v>58.679642167362339</v>
      </c>
      <c r="I33" s="118">
        <f>F33*PSC!$C$18</f>
        <v>81.129089548509128</v>
      </c>
      <c r="J33" s="381">
        <f>(G33+H33)*'Taxes &amp; Other Charges'!$D$4</f>
        <v>-1.8272215114372807</v>
      </c>
      <c r="K33" s="382">
        <f>(G33+H33)*'Taxes &amp; Other Charges'!$D$5</f>
        <v>1.5003960212876895</v>
      </c>
      <c r="L33" s="382">
        <f>F33*'Taxes &amp; Other Charges'!$D$7</f>
        <v>2.4343082995193983</v>
      </c>
      <c r="M33" s="382">
        <f>F33*'Taxes &amp; Other Charges'!$D$8</f>
        <v>2.0960675673756506</v>
      </c>
      <c r="N33" s="382">
        <f>(G33+H33+J33+K33+M33+I33)*'Taxes &amp; Other Charges'!$D$11</f>
        <v>3.6861498625653777</v>
      </c>
      <c r="O33" s="382">
        <f>(G33+H33+I33+J33+K33+M33+N33)*'Taxes &amp; Other Charges'!$D$13</f>
        <v>0.4583324819025073</v>
      </c>
      <c r="P33" s="382">
        <f>(I33+L33)*'Taxes &amp; Other Charges'!$D$14</f>
        <v>0.10671045905193242</v>
      </c>
      <c r="Q33" s="382">
        <f>(G33+H33+J33+K33+M33+N33+O33-L33)*'Taxes &amp; Other Charges'!$D$15</f>
        <v>1.949011135666993</v>
      </c>
      <c r="R33" s="382">
        <f>(G33+H33+I33+J33+K33+M33+N33+O33+P33+Q33)*'Taxes &amp; Other Charges'!$D$16</f>
        <v>4.0664544433071095</v>
      </c>
      <c r="S33" s="383">
        <f t="shared" si="1"/>
        <v>14.470208759239377</v>
      </c>
      <c r="T33" s="373">
        <f t="shared" si="2"/>
        <v>166.72463217559149</v>
      </c>
      <c r="U33" s="374">
        <f t="shared" si="3"/>
        <v>158.972027869719</v>
      </c>
    </row>
    <row r="34" spans="1:21" x14ac:dyDescent="0.2">
      <c r="B34" s="119"/>
      <c r="C34" s="119"/>
      <c r="D34" s="119"/>
      <c r="E34" s="120" t="s">
        <v>91</v>
      </c>
      <c r="F34" s="121">
        <f>SUM(F22:F33)</f>
        <v>8621.4320248611875</v>
      </c>
      <c r="G34" s="88">
        <f>SUM(G22:G33)</f>
        <v>175.2</v>
      </c>
      <c r="H34" s="88">
        <f>SUM(H22:H33)</f>
        <v>861.30499252108382</v>
      </c>
      <c r="I34" s="88">
        <f>SUM(I22:I33)</f>
        <v>1037.9705905978392</v>
      </c>
      <c r="J34" s="374">
        <f t="shared" ref="J34:S34" si="5">SUM(J22:J33)</f>
        <v>-25.746784014223728</v>
      </c>
      <c r="K34" s="374">
        <f t="shared" si="5"/>
        <v>21.141592332452547</v>
      </c>
      <c r="L34" s="374">
        <f t="shared" si="5"/>
        <v>64.82204804240564</v>
      </c>
      <c r="M34" s="374">
        <f t="shared" si="5"/>
        <v>28.209325585345809</v>
      </c>
      <c r="N34" s="374">
        <f t="shared" si="5"/>
        <v>49.430758133050048</v>
      </c>
      <c r="O34" s="374">
        <f t="shared" si="5"/>
        <v>6.1461749798951777</v>
      </c>
      <c r="P34" s="374">
        <f t="shared" si="5"/>
        <v>1.4082661995435923</v>
      </c>
      <c r="Q34" s="374">
        <f t="shared" si="5"/>
        <v>26.585808626817016</v>
      </c>
      <c r="R34" s="374">
        <f t="shared" si="5"/>
        <v>54.541268124045096</v>
      </c>
      <c r="S34" s="384">
        <f t="shared" si="5"/>
        <v>226.53845800933121</v>
      </c>
      <c r="T34" s="373"/>
    </row>
    <row r="35" spans="1:21" x14ac:dyDescent="0.2">
      <c r="S35" s="373"/>
    </row>
    <row r="36" spans="1:21" ht="13.5" thickBot="1" x14ac:dyDescent="0.25">
      <c r="T36" s="385"/>
    </row>
    <row r="37" spans="1:21" ht="15.75" customHeight="1" thickBot="1" x14ac:dyDescent="0.3">
      <c r="B37" s="93" t="s">
        <v>108</v>
      </c>
      <c r="C37" s="94"/>
      <c r="D37" s="95"/>
      <c r="J37" s="585" t="s">
        <v>40</v>
      </c>
      <c r="K37" s="586"/>
      <c r="L37" s="586"/>
      <c r="M37" s="586"/>
      <c r="N37" s="586"/>
      <c r="O37" s="586"/>
      <c r="P37" s="586"/>
      <c r="Q37" s="586"/>
      <c r="R37" s="586"/>
      <c r="S37" s="587"/>
    </row>
    <row r="38" spans="1:21" s="199" customFormat="1" ht="63.75" x14ac:dyDescent="0.2">
      <c r="B38" s="123" t="s">
        <v>27</v>
      </c>
      <c r="C38" s="123" t="s">
        <v>90</v>
      </c>
      <c r="D38" s="123" t="s">
        <v>93</v>
      </c>
      <c r="E38" s="123" t="s">
        <v>94</v>
      </c>
      <c r="F38" s="123" t="s">
        <v>114</v>
      </c>
      <c r="G38" s="123" t="s">
        <v>0</v>
      </c>
      <c r="H38" s="97" t="s">
        <v>96</v>
      </c>
      <c r="I38" s="98" t="s">
        <v>78</v>
      </c>
      <c r="J38" s="197" t="s">
        <v>57</v>
      </c>
      <c r="K38" s="198" t="s">
        <v>59</v>
      </c>
      <c r="L38" s="198" t="s">
        <v>97</v>
      </c>
      <c r="M38" s="198" t="s">
        <v>63</v>
      </c>
      <c r="N38" s="198" t="s">
        <v>66</v>
      </c>
      <c r="O38" s="198" t="s">
        <v>70</v>
      </c>
      <c r="P38" s="198" t="s">
        <v>71</v>
      </c>
      <c r="Q38" s="198" t="s">
        <v>72</v>
      </c>
      <c r="R38" s="198" t="s">
        <v>73</v>
      </c>
      <c r="S38" s="99" t="s">
        <v>98</v>
      </c>
      <c r="T38" s="100" t="s">
        <v>167</v>
      </c>
      <c r="U38" s="100" t="s">
        <v>338</v>
      </c>
    </row>
    <row r="39" spans="1:21" x14ac:dyDescent="0.2">
      <c r="A39" s="125"/>
      <c r="B39" s="101" t="s">
        <v>79</v>
      </c>
      <c r="C39" s="101">
        <v>31</v>
      </c>
      <c r="D39" s="102">
        <f t="shared" ref="D39:D50" si="6">C39*$C$7</f>
        <v>744</v>
      </c>
      <c r="E39" s="102"/>
      <c r="F39" s="193">
        <f>'Energy Usage (kWh)'!D11</f>
        <v>1529.0623551813528</v>
      </c>
      <c r="G39" s="103">
        <f>C39*'Residential Rates'!$D$13</f>
        <v>14.879999999999999</v>
      </c>
      <c r="H39" s="103">
        <f>'Energy Charge'!K19</f>
        <v>93.770555172176444</v>
      </c>
      <c r="I39" s="105">
        <f>F39*PSC!$C$7</f>
        <v>182.76423612776154</v>
      </c>
      <c r="J39" s="370">
        <f>(G39+H39)*'Taxes &amp; Other Charges'!$D$4</f>
        <v>-2.6988797904768629</v>
      </c>
      <c r="K39" s="371">
        <f>(G39+H39)*'Taxes &amp; Other Charges'!$D$5</f>
        <v>2.2161453738468828</v>
      </c>
      <c r="L39" s="371">
        <f>F39*'Taxes &amp; Other Charges'!$D$7</f>
        <v>5.8104369496891408</v>
      </c>
      <c r="M39" s="371">
        <f>F39*'Taxes &amp; Other Charges'!$D$8</f>
        <v>5.0030920261533867</v>
      </c>
      <c r="N39" s="371">
        <f>(G39+H39+J39+K39+M39+I39)*'Taxes &amp; Other Charges'!$D$11</f>
        <v>6.9722321083069101</v>
      </c>
      <c r="O39" s="371">
        <f>(G39+H39+I39+J39+K39+M39+N39)*'Taxes &amp; Other Charges'!$D$13</f>
        <v>0.86692092447285296</v>
      </c>
      <c r="P39" s="371">
        <f>(I39+L39)*'Taxes &amp; Other Charges'!$D$14</f>
        <v>0.2408098575199045</v>
      </c>
      <c r="Q39" s="371">
        <f>(G39+H39+J39+K39+M39+N39+O39-L39)*'Taxes &amp; Other Charges'!$D$15</f>
        <v>2.9144354106503338</v>
      </c>
      <c r="R39" s="371">
        <f>(G39+H39+I39+J39+K39+M39+N39+O39+P39+Q39)*'Taxes &amp; Other Charges'!$D$16</f>
        <v>7.6732386802602868</v>
      </c>
      <c r="S39" s="372">
        <f t="shared" ref="S39:S50" si="7">SUM(J39:R39)</f>
        <v>28.998431540422839</v>
      </c>
      <c r="T39" s="373">
        <f>SUM(G39:K39,M39:R39)</f>
        <v>314.60278589067173</v>
      </c>
      <c r="U39" s="374">
        <f>SUM(G39:I39,J39:K39,O39:Q39,M39)</f>
        <v>299.95731510210453</v>
      </c>
    </row>
    <row r="40" spans="1:21" x14ac:dyDescent="0.2">
      <c r="A40" s="125"/>
      <c r="B40" s="101" t="s">
        <v>80</v>
      </c>
      <c r="C40" s="101">
        <v>28</v>
      </c>
      <c r="D40" s="102">
        <f t="shared" si="6"/>
        <v>672</v>
      </c>
      <c r="E40" s="102">
        <f>D40+D39</f>
        <v>1416</v>
      </c>
      <c r="F40" s="193">
        <f>'Energy Usage (kWh)'!D12</f>
        <v>1431.9909934685456</v>
      </c>
      <c r="G40" s="107">
        <f>C40*'Residential Rates'!$D$13</f>
        <v>13.44</v>
      </c>
      <c r="H40" s="107">
        <f>'Energy Charge'!K20</f>
        <v>88.858744269508406</v>
      </c>
      <c r="I40" s="109">
        <f>F40*PSC!$C$8</f>
        <v>157.58917684021998</v>
      </c>
      <c r="J40" s="375">
        <f>(G40+H40)*'Taxes &amp; Other Charges'!$D$4</f>
        <v>-2.5411008076545887</v>
      </c>
      <c r="K40" s="376">
        <f>(G40+H40)*'Taxes &amp; Other Charges'!$D$5</f>
        <v>2.0865874868651626</v>
      </c>
      <c r="L40" s="376">
        <f>F40*'Taxes &amp; Other Charges'!$D$7</f>
        <v>5.4415657751804734</v>
      </c>
      <c r="M40" s="376">
        <f>F40*'Taxes &amp; Other Charges'!$D$8</f>
        <v>4.6854745306290813</v>
      </c>
      <c r="N40" s="376">
        <f>(G40+H40+J40+K40+M40+I40)*'Taxes &amp; Other Charges'!$D$11</f>
        <v>6.2226408674490221</v>
      </c>
      <c r="O40" s="376">
        <f>(G40+H40+I40+J40+K40+M40+N40)*'Taxes &amp; Other Charges'!$D$13</f>
        <v>0.77371743936124282</v>
      </c>
      <c r="P40" s="376">
        <f>(I40+L40)*'Taxes &amp; Other Charges'!$D$14</f>
        <v>0.20819025831986634</v>
      </c>
      <c r="Q40" s="376">
        <f>(G40+H40+J40+K40+M40+N40+O40-L40)*'Taxes &amp; Other Charges'!$D$15</f>
        <v>2.7344297151797283</v>
      </c>
      <c r="R40" s="376">
        <f>(G40+H40+I40+J40+K40+M40+N40+O40+P40+Q40)*'Taxes &amp; Other Charges'!$D$16</f>
        <v>6.8514465149969475</v>
      </c>
      <c r="S40" s="377">
        <f t="shared" si="7"/>
        <v>26.462951780326936</v>
      </c>
      <c r="T40" s="373">
        <f t="shared" ref="T40:T50" si="8">SUM(G40:K40,M40:R40)</f>
        <v>280.90930711487482</v>
      </c>
      <c r="U40" s="374">
        <f t="shared" ref="U40:U50" si="9">SUM(G40:I40,J40:K40,O40:Q40,M40)</f>
        <v>267.83521973242887</v>
      </c>
    </row>
    <row r="41" spans="1:21" x14ac:dyDescent="0.2">
      <c r="A41" s="125"/>
      <c r="B41" s="101" t="s">
        <v>81</v>
      </c>
      <c r="C41" s="101">
        <v>31</v>
      </c>
      <c r="D41" s="102">
        <f t="shared" si="6"/>
        <v>744</v>
      </c>
      <c r="E41" s="102">
        <f>D41+E40</f>
        <v>2160</v>
      </c>
      <c r="F41" s="193">
        <f>'Energy Usage (kWh)'!D13</f>
        <v>1348.8941777136706</v>
      </c>
      <c r="G41" s="107">
        <f>C41*'Residential Rates'!$D$13</f>
        <v>14.879999999999999</v>
      </c>
      <c r="H41" s="107">
        <f>'Energy Charge'!K21</f>
        <v>84.65404539231173</v>
      </c>
      <c r="I41" s="109">
        <f>F41*PSC!$C$9</f>
        <v>126.73535246708792</v>
      </c>
      <c r="J41" s="375">
        <f>(G41+H41)*'Taxes &amp; Other Charges'!$D$4</f>
        <v>-2.4724256875450235</v>
      </c>
      <c r="K41" s="376">
        <f>(G41+H41)*'Taxes &amp; Other Charges'!$D$5</f>
        <v>2.030195923866982</v>
      </c>
      <c r="L41" s="376">
        <f>F41*'Taxes &amp; Other Charges'!$D$7</f>
        <v>5.1257978753119486</v>
      </c>
      <c r="M41" s="376">
        <f>F41*'Taxes &amp; Other Charges'!$D$8</f>
        <v>4.4135817494791301</v>
      </c>
      <c r="N41" s="376">
        <f>(G41+H41+J41+K41+M41+I41)*'Taxes &amp; Other Charges'!$D$11</f>
        <v>5.42447206635293</v>
      </c>
      <c r="O41" s="376">
        <f>(G41+H41+I41+J41+K41+M41+N41)*'Taxes &amp; Other Charges'!$D$13</f>
        <v>0.6744738651108666</v>
      </c>
      <c r="P41" s="376">
        <f>(I41+L41)*'Taxes &amp; Other Charges'!$D$14</f>
        <v>0.16838668898724463</v>
      </c>
      <c r="Q41" s="376">
        <f>(G41+H41+J41+K41+M41+N41+O41-L41)*'Taxes &amp; Other Charges'!$D$15</f>
        <v>2.6432027209414617</v>
      </c>
      <c r="R41" s="376">
        <f>(G41+H41+I41+J41+K41+M41+N41+O41+P41+Q41)*'Taxes &amp; Other Charges'!$D$16</f>
        <v>5.9787821296648325</v>
      </c>
      <c r="S41" s="377">
        <f t="shared" si="7"/>
        <v>23.986467332170374</v>
      </c>
      <c r="T41" s="373">
        <f t="shared" si="8"/>
        <v>245.13006731625811</v>
      </c>
      <c r="U41" s="374">
        <f t="shared" si="9"/>
        <v>233.72681312024034</v>
      </c>
    </row>
    <row r="42" spans="1:21" x14ac:dyDescent="0.2">
      <c r="A42" s="125"/>
      <c r="B42" s="101" t="s">
        <v>82</v>
      </c>
      <c r="C42" s="101">
        <v>30</v>
      </c>
      <c r="D42" s="102">
        <f t="shared" si="6"/>
        <v>720</v>
      </c>
      <c r="E42" s="102">
        <f>D42+E41</f>
        <v>2880</v>
      </c>
      <c r="F42" s="193">
        <f>'Energy Usage (kWh)'!D14</f>
        <v>781.03332342925057</v>
      </c>
      <c r="G42" s="107">
        <f>C42*'Residential Rates'!$D$13</f>
        <v>14.399999999999999</v>
      </c>
      <c r="H42" s="107">
        <f>'Energy Charge'!K22</f>
        <v>55.920286165520082</v>
      </c>
      <c r="I42" s="109">
        <f>F42*PSC!$C$10</f>
        <v>69.406526286540355</v>
      </c>
      <c r="J42" s="375">
        <f>(G42+H42)*'Taxes &amp; Other Charges'!$D$4</f>
        <v>-1.7467559083515189</v>
      </c>
      <c r="K42" s="376">
        <f>(G42+H42)*'Taxes &amp; Other Charges'!$D$5</f>
        <v>1.4343228769181131</v>
      </c>
      <c r="L42" s="376">
        <f>F42*'Taxes &amp; Other Charges'!$D$7</f>
        <v>2.9679266290311523</v>
      </c>
      <c r="M42" s="376">
        <f>F42*'Taxes &amp; Other Charges'!$D$8</f>
        <v>2.555541034260508</v>
      </c>
      <c r="N42" s="376">
        <f>(G42+H42+J42+K42+M42+I42)*'Taxes &amp; Other Charges'!$D$11</f>
        <v>3.344811325917151</v>
      </c>
      <c r="O42" s="376">
        <f>(G42+H42+I42+J42+K42+M42+N42)*'Taxes &amp; Other Charges'!$D$13</f>
        <v>0.415890762356663</v>
      </c>
      <c r="P42" s="376">
        <f>(I42+L42)*'Taxes &amp; Other Charges'!$D$14</f>
        <v>9.2422176373184811E-2</v>
      </c>
      <c r="Q42" s="376">
        <f>(G42+H42+J42+K42+M42+N42+O42-L42)*'Taxes &amp; Other Charges'!$D$15</f>
        <v>1.8558377354083959</v>
      </c>
      <c r="R42" s="376">
        <f>(G42+H42+I42+J42+K42+M42+N42+O42+P42+Q42)*'Taxes &amp; Other Charges'!$D$16</f>
        <v>3.6919720613735736</v>
      </c>
      <c r="S42" s="377">
        <f t="shared" si="7"/>
        <v>14.611968693287224</v>
      </c>
      <c r="T42" s="373">
        <f t="shared" si="8"/>
        <v>151.37085451631651</v>
      </c>
      <c r="U42" s="374">
        <f t="shared" si="9"/>
        <v>144.33407112902577</v>
      </c>
    </row>
    <row r="43" spans="1:21" x14ac:dyDescent="0.2">
      <c r="A43" s="125"/>
      <c r="B43" s="101" t="s">
        <v>31</v>
      </c>
      <c r="C43" s="101">
        <v>31</v>
      </c>
      <c r="D43" s="102">
        <f t="shared" si="6"/>
        <v>744</v>
      </c>
      <c r="E43" s="102">
        <f t="shared" ref="E43:E50" si="10">D43+E42</f>
        <v>3624</v>
      </c>
      <c r="F43" s="193">
        <f>'Energy Usage (kWh)'!D15</f>
        <v>642.68271818969856</v>
      </c>
      <c r="G43" s="107">
        <f>C43*'Residential Rates'!$D$13</f>
        <v>14.879999999999999</v>
      </c>
      <c r="H43" s="107">
        <f>'Energy Charge'!K23</f>
        <v>48.91974554039875</v>
      </c>
      <c r="I43" s="109">
        <f>F43*PSC!$C$11</f>
        <v>65.972666387608939</v>
      </c>
      <c r="J43" s="375">
        <f>(G43+H43)*'Taxes &amp; Other Charges'!$D$4</f>
        <v>-1.5847856792235049</v>
      </c>
      <c r="K43" s="376">
        <f>(G43+H43)*'Taxes &amp; Other Charges'!$D$5</f>
        <v>1.301323409787513</v>
      </c>
      <c r="L43" s="376">
        <f>F43*'Taxes &amp; Other Charges'!$D$7</f>
        <v>2.4421943291208543</v>
      </c>
      <c r="M43" s="376">
        <f>F43*'Taxes &amp; Other Charges'!$D$8</f>
        <v>2.102857853916694</v>
      </c>
      <c r="N43" s="376">
        <f>(G43+H43+J43+K43+M43+I43)*'Taxes &amp; Other Charges'!$D$11</f>
        <v>3.1003029849942267</v>
      </c>
      <c r="O43" s="376">
        <f>(G43+H43+I43+J43+K43+M43+N43)*'Taxes &amp; Other Charges'!$D$13</f>
        <v>0.38548882024379516</v>
      </c>
      <c r="P43" s="376">
        <f>(I43+L43)*'Taxes &amp; Other Charges'!$D$14</f>
        <v>8.7365777135263945E-2</v>
      </c>
      <c r="Q43" s="376">
        <f>(G43+H43+J43+K43+M43+N43+O43-L43)*'Taxes &amp; Other Charges'!$D$15</f>
        <v>1.6865006238666134</v>
      </c>
      <c r="R43" s="376">
        <f>(G43+H43+I43+J43+K43+M43+N43+O43+P43+Q43)*'Taxes &amp; Other Charges'!$D$16</f>
        <v>3.4212866429682069</v>
      </c>
      <c r="S43" s="377">
        <f t="shared" si="7"/>
        <v>12.942534762809663</v>
      </c>
      <c r="T43" s="373">
        <f t="shared" si="8"/>
        <v>140.27275236169646</v>
      </c>
      <c r="U43" s="374">
        <f t="shared" si="9"/>
        <v>133.75116273373405</v>
      </c>
    </row>
    <row r="44" spans="1:21" x14ac:dyDescent="0.2">
      <c r="A44" s="125"/>
      <c r="B44" s="110" t="s">
        <v>83</v>
      </c>
      <c r="C44" s="110">
        <v>30</v>
      </c>
      <c r="D44" s="111">
        <f t="shared" si="6"/>
        <v>720</v>
      </c>
      <c r="E44" s="111">
        <f t="shared" si="10"/>
        <v>4344</v>
      </c>
      <c r="F44" s="194">
        <f>'Energy Usage (kWh)'!D16</f>
        <v>683.91263486849607</v>
      </c>
      <c r="G44" s="124">
        <f>C44*'Residential Rates'!$C$13</f>
        <v>14.399999999999999</v>
      </c>
      <c r="H44" s="124">
        <f>'Energy Charge'!K24</f>
        <v>73.320648171719242</v>
      </c>
      <c r="I44" s="79">
        <f>F44*PSC!$C$12</f>
        <v>69.941009517461623</v>
      </c>
      <c r="J44" s="378">
        <f>(G44+H44)*'Taxes &amp; Other Charges'!$D$4</f>
        <v>-2.1789809005855059</v>
      </c>
      <c r="K44" s="379">
        <f>(G44+H44)*'Taxes &amp; Other Charges'!$D$5</f>
        <v>1.789238060758557</v>
      </c>
      <c r="L44" s="379">
        <f>F44*'Taxes &amp; Other Charges'!$D$6</f>
        <v>8.2069516184219538</v>
      </c>
      <c r="M44" s="379">
        <f>F44*'Taxes &amp; Other Charges'!$D$8</f>
        <v>2.2377621412897191</v>
      </c>
      <c r="N44" s="379">
        <f>(G44+H44+J44+K44+M44+I44)*'Taxes &amp; Other Charges'!$D$11</f>
        <v>3.7580479898995645</v>
      </c>
      <c r="O44" s="379">
        <f>(G44+H44+I44+J44+K44+M44+N44)*'Taxes &amp; Other Charges'!$D$13</f>
        <v>0.46727222889431452</v>
      </c>
      <c r="P44" s="379">
        <f>(I44+L44)*'Taxes &amp; Other Charges'!$D$14</f>
        <v>9.9794946370523316E-2</v>
      </c>
      <c r="Q44" s="379">
        <f>(G44+H44+J44+K44+M44+N44+O44-L44)*'Taxes &amp; Other Charges'!$D$15</f>
        <v>2.1652664256248411</v>
      </c>
      <c r="R44" s="379">
        <f>(G44+H44+I44+J44+K44+M44+N44+O44+P44+Q44)*'Taxes &amp; Other Charges'!$D$16</f>
        <v>4.1500014645358219</v>
      </c>
      <c r="S44" s="380">
        <f t="shared" si="7"/>
        <v>20.695353975209787</v>
      </c>
      <c r="T44" s="373">
        <f t="shared" si="8"/>
        <v>170.15006004596867</v>
      </c>
      <c r="U44" s="374">
        <f t="shared" si="9"/>
        <v>162.2420105915333</v>
      </c>
    </row>
    <row r="45" spans="1:21" x14ac:dyDescent="0.2">
      <c r="A45" s="125"/>
      <c r="B45" s="110" t="s">
        <v>99</v>
      </c>
      <c r="C45" s="110">
        <v>31</v>
      </c>
      <c r="D45" s="111">
        <f t="shared" si="6"/>
        <v>744</v>
      </c>
      <c r="E45" s="111">
        <f t="shared" si="10"/>
        <v>5088</v>
      </c>
      <c r="F45" s="194">
        <f>'Energy Usage (kWh)'!D17</f>
        <v>985.28966806492758</v>
      </c>
      <c r="G45" s="124">
        <f>C45*'Residential Rates'!$C$13</f>
        <v>14.879999999999999</v>
      </c>
      <c r="H45" s="124">
        <f>'Energy Charge'!K25</f>
        <v>108.34065942914458</v>
      </c>
      <c r="I45" s="79">
        <f>F45*PSC!$C$13</f>
        <v>126.94176496448108</v>
      </c>
      <c r="J45" s="378">
        <f>(G45+H45)*'Taxes &amp; Other Charges'!$D$4</f>
        <v>-3.0608011802199515</v>
      </c>
      <c r="K45" s="379">
        <f>(G45+H45)*'Taxes &amp; Other Charges'!$D$5</f>
        <v>2.5133317903762618</v>
      </c>
      <c r="L45" s="379">
        <f>F45*'Taxes &amp; Other Charges'!$D$6</f>
        <v>11.82347601677913</v>
      </c>
      <c r="M45" s="379">
        <f>F45*'Taxes &amp; Other Charges'!$D$8</f>
        <v>3.2238677939084432</v>
      </c>
      <c r="N45" s="379">
        <f>(G45+H45+J45+K45+M45+I45)*'Taxes &amp; Other Charges'!$D$11</f>
        <v>5.9568826651135858</v>
      </c>
      <c r="O45" s="379">
        <f>(G45+H45+I45+J45+K45+M45+N45)*'Taxes &amp; Other Charges'!$D$13</f>
        <v>0.74067330903454498</v>
      </c>
      <c r="P45" s="379">
        <f>(I45+L45)*'Taxes &amp; Other Charges'!$D$14</f>
        <v>0.17720321273306927</v>
      </c>
      <c r="Q45" s="379">
        <f>(G45+H45+J45+K45+M45+N45+O45-L45)*'Taxes &amp; Other Charges'!$D$15</f>
        <v>3.0553890149638412</v>
      </c>
      <c r="R45" s="379">
        <f>(G45+H45+I45+J45+K45+M45+N45+O45+P45+Q45)*'Taxes &amp; Other Charges'!$D$16</f>
        <v>6.569224274988386</v>
      </c>
      <c r="S45" s="380">
        <f t="shared" si="7"/>
        <v>30.99924689767731</v>
      </c>
      <c r="T45" s="373">
        <f t="shared" si="8"/>
        <v>269.33819527452386</v>
      </c>
      <c r="U45" s="374">
        <f t="shared" si="9"/>
        <v>256.8120883344219</v>
      </c>
    </row>
    <row r="46" spans="1:21" x14ac:dyDescent="0.2">
      <c r="A46" s="125"/>
      <c r="B46" s="110" t="s">
        <v>84</v>
      </c>
      <c r="C46" s="110">
        <v>31</v>
      </c>
      <c r="D46" s="111">
        <f t="shared" si="6"/>
        <v>744</v>
      </c>
      <c r="E46" s="111">
        <f t="shared" si="10"/>
        <v>5832</v>
      </c>
      <c r="F46" s="194">
        <f>'Energy Usage (kWh)'!D18</f>
        <v>937.02695866186605</v>
      </c>
      <c r="G46" s="124">
        <f>C46*'Residential Rates'!$C$13</f>
        <v>14.879999999999999</v>
      </c>
      <c r="H46" s="124">
        <f>'Energy Charge'!K26</f>
        <v>102.73253259650883</v>
      </c>
      <c r="I46" s="79">
        <f>F46*PSC!$C$14</f>
        <v>129.89067700970787</v>
      </c>
      <c r="J46" s="378">
        <f>(G46+H46)*'Taxes &amp; Other Charges'!$D$4</f>
        <v>-2.9214953096972796</v>
      </c>
      <c r="K46" s="379">
        <f>(G46+H46)*'Taxes &amp; Other Charges'!$D$5</f>
        <v>2.3989428273709903</v>
      </c>
      <c r="L46" s="379">
        <f>F46*'Taxes &amp; Other Charges'!$D$6</f>
        <v>11.244323503942393</v>
      </c>
      <c r="M46" s="379">
        <f>F46*'Taxes &amp; Other Charges'!$D$8</f>
        <v>3.065952208741626</v>
      </c>
      <c r="N46" s="379">
        <f>(G46+H46+J46+K46+M46+I46)*'Taxes &amp; Other Charges'!$D$11</f>
        <v>5.8910981158768116</v>
      </c>
      <c r="O46" s="379">
        <f>(G46+H46+I46+J46+K46+M46+N46)*'Taxes &amp; Other Charges'!$D$13</f>
        <v>0.73249371871763236</v>
      </c>
      <c r="P46" s="379">
        <f>(I46+L46)*'Taxes &amp; Other Charges'!$D$14</f>
        <v>0.18022939565593135</v>
      </c>
      <c r="Q46" s="379">
        <f>(G46+H46+J46+K46+M46+N46+O46-L46)*'Taxes &amp; Other Charges'!$D$15</f>
        <v>2.9229250413348242</v>
      </c>
      <c r="R46" s="379">
        <f>(G46+H46+I46+J46+K46+M46+N46+O46+P46+Q46)*'Taxes &amp; Other Charges'!$D$16</f>
        <v>6.4943338901054322</v>
      </c>
      <c r="S46" s="380">
        <f t="shared" si="7"/>
        <v>30.008803392048364</v>
      </c>
      <c r="T46" s="373">
        <f t="shared" si="8"/>
        <v>266.26768949432272</v>
      </c>
      <c r="U46" s="374">
        <f t="shared" si="9"/>
        <v>253.88225748834043</v>
      </c>
    </row>
    <row r="47" spans="1:21" x14ac:dyDescent="0.2">
      <c r="A47" s="125"/>
      <c r="B47" s="110" t="s">
        <v>100</v>
      </c>
      <c r="C47" s="110">
        <v>30</v>
      </c>
      <c r="D47" s="111">
        <f t="shared" si="6"/>
        <v>720</v>
      </c>
      <c r="E47" s="111">
        <f t="shared" si="10"/>
        <v>6552</v>
      </c>
      <c r="F47" s="194">
        <f>'Energy Usage (kWh)'!D19</f>
        <v>633.72094029748757</v>
      </c>
      <c r="G47" s="124">
        <f>C47*'Residential Rates'!$C$13</f>
        <v>14.399999999999999</v>
      </c>
      <c r="H47" s="124">
        <f>'Energy Charge'!K27</f>
        <v>67.488373262568047</v>
      </c>
      <c r="I47" s="79">
        <f>F47*PSC!$C$15</f>
        <v>84.579565296804176</v>
      </c>
      <c r="J47" s="378">
        <f>(G47+H47)*'Taxes &amp; Other Charges'!$D$4</f>
        <v>-2.0341071918421907</v>
      </c>
      <c r="K47" s="379">
        <f>(G47+H47)*'Taxes &amp; Other Charges'!$D$5</f>
        <v>1.6702771494366004</v>
      </c>
      <c r="L47" s="379">
        <f>F47*'Taxes &amp; Other Charges'!$D$6</f>
        <v>7.6046512835698508</v>
      </c>
      <c r="M47" s="379">
        <f>F47*'Taxes &amp; Other Charges'!$D$8</f>
        <v>2.0735349166533794</v>
      </c>
      <c r="N47" s="379">
        <f>(G47+H47+J47+K47+M47+I47)*'Taxes &amp; Other Charges'!$D$11</f>
        <v>3.9622652792960875</v>
      </c>
      <c r="O47" s="379">
        <f>(G47+H47+I47+J47+K47+M47+N47)*'Taxes &amp; Other Charges'!$D$13</f>
        <v>0.49266441873636579</v>
      </c>
      <c r="P47" s="379">
        <f>(I47+L47)*'Taxes &amp; Other Charges'!$D$14</f>
        <v>0.11771924457313762</v>
      </c>
      <c r="Q47" s="379">
        <f>(G47+H47+J47+K47+M47+N47+O47-L47)*'Taxes &amp; Other Charges'!$D$15</f>
        <v>2.0352629723907936</v>
      </c>
      <c r="R47" s="379">
        <f>(G47+H47+I47+J47+K47+M47+N47+O47+P47+Q47)*'Taxes &amp; Other Charges'!$D$16</f>
        <v>4.3696388837154094</v>
      </c>
      <c r="S47" s="380">
        <f t="shared" si="7"/>
        <v>20.291906956529434</v>
      </c>
      <c r="T47" s="373">
        <f t="shared" si="8"/>
        <v>179.15519423233175</v>
      </c>
      <c r="U47" s="374">
        <f t="shared" si="9"/>
        <v>170.82329006932028</v>
      </c>
    </row>
    <row r="48" spans="1:21" x14ac:dyDescent="0.2">
      <c r="A48" s="125"/>
      <c r="B48" s="101" t="s">
        <v>86</v>
      </c>
      <c r="C48" s="101">
        <v>31</v>
      </c>
      <c r="D48" s="102">
        <f t="shared" si="6"/>
        <v>744</v>
      </c>
      <c r="E48" s="102">
        <f t="shared" si="10"/>
        <v>7296</v>
      </c>
      <c r="F48" s="193">
        <f>'Energy Usage (kWh)'!D20</f>
        <v>627.01567305282833</v>
      </c>
      <c r="G48" s="107">
        <f>C48*'Residential Rates'!$D$13</f>
        <v>14.879999999999999</v>
      </c>
      <c r="H48" s="107">
        <f>'Energy Charge'!K28</f>
        <v>48.126993056473111</v>
      </c>
      <c r="I48" s="109">
        <f>F48*PSC!$C$16</f>
        <v>84.358061636854472</v>
      </c>
      <c r="J48" s="375">
        <f>(G48+H48)*'Taxes &amp; Other Charges'!$D$4</f>
        <v>-1.565093707522792</v>
      </c>
      <c r="K48" s="376">
        <f>(G48+H48)*'Taxes &amp; Other Charges'!$D$5</f>
        <v>1.2851536373728818</v>
      </c>
      <c r="L48" s="376">
        <f>F48*'Taxes &amp; Other Charges'!$D$7</f>
        <v>2.3826595576007477</v>
      </c>
      <c r="M48" s="376">
        <f>F48*'Taxes &amp; Other Charges'!$D$8</f>
        <v>2.0515952822288543</v>
      </c>
      <c r="N48" s="376">
        <f>(G48+H48+J48+K48+M48+I48)*'Taxes &amp; Other Charges'!$D$11</f>
        <v>3.5136608853713778</v>
      </c>
      <c r="O48" s="376">
        <f>(G48+H48+I48+J48+K48+M48+N48)*'Taxes &amp; Other Charges'!$D$13</f>
        <v>0.4368853612032062</v>
      </c>
      <c r="P48" s="376">
        <f>(I48+L48)*'Taxes &amp; Other Charges'!$D$14</f>
        <v>0.11076790096531931</v>
      </c>
      <c r="Q48" s="376">
        <f>(G48+H48+J48+K48+M48+N48+O48-L48)*'Taxes &amp; Other Charges'!$D$15</f>
        <v>1.6785009878904473</v>
      </c>
      <c r="R48" s="376">
        <f>(G48+H48+I48+J48+K48+M48+N48+O48+P48+Q48)*'Taxes &amp; Other Charges'!$D$16</f>
        <v>3.871913126020921</v>
      </c>
      <c r="S48" s="377">
        <f t="shared" si="7"/>
        <v>13.766043031130963</v>
      </c>
      <c r="T48" s="373">
        <f t="shared" si="8"/>
        <v>158.74843816685777</v>
      </c>
      <c r="U48" s="374">
        <f t="shared" si="9"/>
        <v>151.36286415546547</v>
      </c>
    </row>
    <row r="49" spans="1:21" ht="12.75" customHeight="1" x14ac:dyDescent="0.2">
      <c r="A49" s="125"/>
      <c r="B49" s="101" t="s">
        <v>87</v>
      </c>
      <c r="C49" s="101">
        <v>30</v>
      </c>
      <c r="D49" s="102">
        <f t="shared" si="6"/>
        <v>720</v>
      </c>
      <c r="E49" s="102">
        <f t="shared" si="10"/>
        <v>8016</v>
      </c>
      <c r="F49" s="193">
        <f>'Energy Usage (kWh)'!D21</f>
        <v>1057.1130838568697</v>
      </c>
      <c r="G49" s="107">
        <f>C49*'Residential Rates'!$D$13</f>
        <v>14.399999999999999</v>
      </c>
      <c r="H49" s="107">
        <f>'Energy Charge'!K29</f>
        <v>69.889922043157611</v>
      </c>
      <c r="I49" s="109">
        <f>F49*PSC!$C$17</f>
        <v>146.27485163944277</v>
      </c>
      <c r="J49" s="375">
        <f>(G49+H49)*'Taxes &amp; Other Charges'!$D$4</f>
        <v>-2.0937616635520353</v>
      </c>
      <c r="K49" s="376">
        <f>(G49+H49)*'Taxes &amp; Other Charges'!$D$5</f>
        <v>1.7192615399142859</v>
      </c>
      <c r="L49" s="376">
        <f>F49*'Taxes &amp; Other Charges'!$D$7</f>
        <v>4.0170297186561053</v>
      </c>
      <c r="M49" s="376">
        <f>F49*'Taxes &amp; Other Charges'!$D$8</f>
        <v>3.4588740103796778</v>
      </c>
      <c r="N49" s="376">
        <f>(G49+H49+J49+K49+M49+I49)*'Taxes &amp; Other Charges'!$D$11</f>
        <v>5.5047739167337051</v>
      </c>
      <c r="O49" s="376">
        <f>(G49+H49+I49+J49+K49+M49+N49)*'Taxes &amp; Other Charges'!$D$13</f>
        <v>0.6844585232931496</v>
      </c>
      <c r="P49" s="376">
        <f>(I49+L49)*'Taxes &amp; Other Charges'!$D$14</f>
        <v>0.19192273249429226</v>
      </c>
      <c r="Q49" s="376">
        <f>(G49+H49+J49+K49+M49+N49+O49-L49)*'Taxes &amp; Other Charges'!$D$15</f>
        <v>2.2654368693784872</v>
      </c>
      <c r="R49" s="376">
        <f>(G49+H49+I49+J49+K49+M49+N49+O49+P49+Q49)*'Taxes &amp; Other Charges'!$D$16</f>
        <v>6.0573934902810498</v>
      </c>
      <c r="S49" s="377">
        <f t="shared" si="7"/>
        <v>21.805389137578718</v>
      </c>
      <c r="T49" s="373">
        <f t="shared" si="8"/>
        <v>248.35313310152301</v>
      </c>
      <c r="U49" s="374">
        <f t="shared" si="9"/>
        <v>236.79096569450826</v>
      </c>
    </row>
    <row r="50" spans="1:21" ht="13.5" thickBot="1" x14ac:dyDescent="0.25">
      <c r="A50" s="125"/>
      <c r="B50" s="114" t="s">
        <v>88</v>
      </c>
      <c r="C50" s="114">
        <v>31</v>
      </c>
      <c r="D50" s="102">
        <f t="shared" si="6"/>
        <v>744</v>
      </c>
      <c r="E50" s="115">
        <f t="shared" si="10"/>
        <v>8760</v>
      </c>
      <c r="F50" s="195">
        <f>'Energy Usage (kWh)'!D22</f>
        <v>1444.1554121603201</v>
      </c>
      <c r="G50" s="116">
        <f>C50*'Residential Rates'!$D$13</f>
        <v>14.879999999999999</v>
      </c>
      <c r="H50" s="116">
        <f>'Energy Charge'!K30</f>
        <v>89.474263855312188</v>
      </c>
      <c r="I50" s="118">
        <f>F50*PSC!$C$18</f>
        <v>182.89361801763158</v>
      </c>
      <c r="J50" s="381">
        <f>(G50+H50)*'Taxes &amp; Other Charges'!$D$4</f>
        <v>-2.5921599141659546</v>
      </c>
      <c r="K50" s="382">
        <f>(G50+H50)*'Taxes &amp; Other Charges'!$D$5</f>
        <v>2.1285139198568026</v>
      </c>
      <c r="L50" s="382">
        <f>F50*'Taxes &amp; Other Charges'!$D$7</f>
        <v>5.4877905662092168</v>
      </c>
      <c r="M50" s="382">
        <f>F50*'Taxes &amp; Other Charges'!$D$8</f>
        <v>4.7252765085885677</v>
      </c>
      <c r="N50" s="382">
        <f>(G50+H50+J50+K50+M50+I50)*'Taxes &amp; Other Charges'!$D$11</f>
        <v>6.8679641118429773</v>
      </c>
      <c r="O50" s="382">
        <f>(G50+H50+I50+J50+K50+M50+N50)*'Taxes &amp; Other Charges'!$D$13</f>
        <v>0.85395633774032742</v>
      </c>
      <c r="P50" s="382">
        <f>(I50+L50)*'Taxes &amp; Other Charges'!$D$14</f>
        <v>0.24056305876156467</v>
      </c>
      <c r="Q50" s="382">
        <f>(G50+H50+J50+K50+M50+N50+O50-L50)*'Taxes &amp; Other Charges'!$D$15</f>
        <v>2.8043947635757784</v>
      </c>
      <c r="R50" s="382">
        <f>(G50+H50+I50+J50+K50+M50+N50+O50+P50+Q50)*'Taxes &amp; Other Charges'!$D$16</f>
        <v>7.5569097664785962</v>
      </c>
      <c r="S50" s="383">
        <f t="shared" si="7"/>
        <v>28.073209118887881</v>
      </c>
      <c r="T50" s="373">
        <f t="shared" si="8"/>
        <v>309.83330042562244</v>
      </c>
      <c r="U50" s="374">
        <f t="shared" si="9"/>
        <v>295.40842654730085</v>
      </c>
    </row>
    <row r="51" spans="1:21" x14ac:dyDescent="0.2">
      <c r="B51" s="119"/>
      <c r="C51" s="119"/>
      <c r="D51" s="119"/>
      <c r="E51" s="120" t="s">
        <v>91</v>
      </c>
      <c r="F51" s="121">
        <f>SUM(F39:F50)</f>
        <v>12101.897938945312</v>
      </c>
      <c r="G51" s="88">
        <f>SUM(G39:G50)</f>
        <v>175.2</v>
      </c>
      <c r="H51" s="88">
        <f>SUM(H39:H50)</f>
        <v>931.49676895479911</v>
      </c>
      <c r="I51" s="88">
        <f>SUM(I39:I50)</f>
        <v>1427.347506191602</v>
      </c>
      <c r="J51" s="374">
        <f t="shared" ref="J51:S51" si="11">SUM(J39:J50)</f>
        <v>-27.490347740837208</v>
      </c>
      <c r="K51" s="374">
        <f t="shared" si="11"/>
        <v>22.573293996371035</v>
      </c>
      <c r="L51" s="374">
        <f t="shared" si="11"/>
        <v>72.554803823512955</v>
      </c>
      <c r="M51" s="374">
        <f t="shared" si="11"/>
        <v>39.597410056229066</v>
      </c>
      <c r="N51" s="374">
        <f t="shared" si="11"/>
        <v>60.519152317154358</v>
      </c>
      <c r="O51" s="374">
        <f t="shared" si="11"/>
        <v>7.5248957091649622</v>
      </c>
      <c r="P51" s="374">
        <f t="shared" si="11"/>
        <v>1.915375249889302</v>
      </c>
      <c r="Q51" s="374">
        <f t="shared" si="11"/>
        <v>28.761582281205548</v>
      </c>
      <c r="R51" s="374">
        <f t="shared" si="11"/>
        <v>66.686140925389452</v>
      </c>
      <c r="S51" s="384">
        <f t="shared" si="11"/>
        <v>272.64230661807949</v>
      </c>
      <c r="T51" s="373"/>
    </row>
    <row r="52" spans="1:21" x14ac:dyDescent="0.2">
      <c r="T52" s="385"/>
    </row>
    <row r="53" spans="1:21" ht="13.5" thickBot="1" x14ac:dyDescent="0.25"/>
    <row r="54" spans="1:21" ht="15.75" customHeight="1" thickBot="1" x14ac:dyDescent="0.3">
      <c r="B54" s="93" t="s">
        <v>109</v>
      </c>
      <c r="C54" s="94"/>
      <c r="D54" s="95"/>
      <c r="J54" s="585" t="s">
        <v>40</v>
      </c>
      <c r="K54" s="586"/>
      <c r="L54" s="586"/>
      <c r="M54" s="586"/>
      <c r="N54" s="586"/>
      <c r="O54" s="586"/>
      <c r="P54" s="586"/>
      <c r="Q54" s="586"/>
      <c r="R54" s="586"/>
      <c r="S54" s="587"/>
    </row>
    <row r="55" spans="1:21" s="199" customFormat="1" ht="63.75" x14ac:dyDescent="0.2">
      <c r="B55" s="123" t="s">
        <v>27</v>
      </c>
      <c r="C55" s="123" t="s">
        <v>90</v>
      </c>
      <c r="D55" s="123" t="s">
        <v>93</v>
      </c>
      <c r="E55" s="123" t="s">
        <v>94</v>
      </c>
      <c r="F55" s="123" t="s">
        <v>114</v>
      </c>
      <c r="G55" s="123" t="s">
        <v>0</v>
      </c>
      <c r="H55" s="97" t="s">
        <v>96</v>
      </c>
      <c r="I55" s="98" t="s">
        <v>78</v>
      </c>
      <c r="J55" s="197" t="s">
        <v>57</v>
      </c>
      <c r="K55" s="198" t="s">
        <v>59</v>
      </c>
      <c r="L55" s="198" t="s">
        <v>97</v>
      </c>
      <c r="M55" s="198" t="s">
        <v>63</v>
      </c>
      <c r="N55" s="198" t="s">
        <v>66</v>
      </c>
      <c r="O55" s="198" t="s">
        <v>70</v>
      </c>
      <c r="P55" s="198" t="s">
        <v>71</v>
      </c>
      <c r="Q55" s="198" t="s">
        <v>72</v>
      </c>
      <c r="R55" s="198" t="s">
        <v>73</v>
      </c>
      <c r="S55" s="99" t="s">
        <v>98</v>
      </c>
      <c r="T55" s="100" t="s">
        <v>167</v>
      </c>
      <c r="U55" s="100" t="s">
        <v>338</v>
      </c>
    </row>
    <row r="56" spans="1:21" x14ac:dyDescent="0.2">
      <c r="B56" s="101" t="s">
        <v>79</v>
      </c>
      <c r="C56" s="101">
        <v>31</v>
      </c>
      <c r="D56" s="102">
        <f t="shared" ref="D56:D67" si="12">C56*$C$7</f>
        <v>744</v>
      </c>
      <c r="E56" s="102"/>
      <c r="F56" s="193">
        <f>'Energy Charge'!D35+'Energy Charge'!D49</f>
        <v>686.90673100220874</v>
      </c>
      <c r="G56" s="103">
        <f>C56*'Residential Rates'!$I$7</f>
        <v>62.309999999999995</v>
      </c>
      <c r="H56" s="103">
        <f>'Energy Charge'!K35+'Energy Charge'!K49</f>
        <v>48.835237450317493</v>
      </c>
      <c r="I56" s="105">
        <f>F56*PSC!$C$7</f>
        <v>82.103900836500998</v>
      </c>
      <c r="J56" s="370">
        <f>(G56+H56)*'Taxes &amp; Other Charges'!$D$4</f>
        <v>-2.7608476982658865</v>
      </c>
      <c r="K56" s="371">
        <f>(G56+H56)*'Taxes &amp; Other Charges'!$D$5</f>
        <v>2.2670294082741256</v>
      </c>
      <c r="L56" s="371">
        <f>F56*'Taxes &amp; Other Charges'!$D$7</f>
        <v>2.6102455778083931</v>
      </c>
      <c r="M56" s="371">
        <f>F56*'Taxes &amp; Other Charges'!$D$8</f>
        <v>2.2475588238392272</v>
      </c>
      <c r="N56" s="371">
        <f>(G56+H56+J56+K56+M56+I56)*'Taxes &amp; Other Charges'!$D$11</f>
        <v>4.5942678250148905</v>
      </c>
      <c r="O56" s="371">
        <f>(G56+H56+I56+J56+K56+M56+N56)*'Taxes &amp; Other Charges'!$D$13</f>
        <v>0.57124703369993857</v>
      </c>
      <c r="P56" s="371">
        <f>(I56+L56)*'Taxes &amp; Other Charges'!$D$14</f>
        <v>0.10817996497107309</v>
      </c>
      <c r="Q56" s="371">
        <f>(G56+H56+J56+K56+M56+N56+O56-L56)*'Taxes &amp; Other Charges'!$D$15</f>
        <v>2.9208770015590408</v>
      </c>
      <c r="R56" s="371">
        <f>(G56+H56+I56+J56+K56+M56+N56+O56+P56+Q56)*'Taxes &amp; Other Charges'!$D$16</f>
        <v>5.0799362661477723</v>
      </c>
      <c r="S56" s="372">
        <f t="shared" ref="S56:S67" si="13">SUM(J56:R56)</f>
        <v>17.638494203048577</v>
      </c>
      <c r="T56" s="373">
        <f>SUM(G56:K56,M56:R56)</f>
        <v>208.27738691205866</v>
      </c>
      <c r="U56" s="374">
        <f>SUM(G56:I56,J56:K56,O56:Q56,M56)</f>
        <v>198.603182820896</v>
      </c>
    </row>
    <row r="57" spans="1:21" x14ac:dyDescent="0.2">
      <c r="B57" s="101" t="s">
        <v>80</v>
      </c>
      <c r="C57" s="101">
        <v>28</v>
      </c>
      <c r="D57" s="102">
        <f t="shared" si="12"/>
        <v>672</v>
      </c>
      <c r="E57" s="102">
        <f>D57+D56</f>
        <v>1416</v>
      </c>
      <c r="F57" s="193">
        <f>'Energy Charge'!D36+'Energy Charge'!D50</f>
        <v>526.41105347136249</v>
      </c>
      <c r="G57" s="107">
        <f>C57*'Residential Rates'!$I$7</f>
        <v>56.279999999999994</v>
      </c>
      <c r="H57" s="107">
        <f>'Energy Charge'!K36+'Energy Charge'!K50</f>
        <v>35.510466798090903</v>
      </c>
      <c r="I57" s="109">
        <f>F57*PSC!$C$8</f>
        <v>57.931010023469966</v>
      </c>
      <c r="J57" s="375">
        <f>(G57+H57)*'Taxes &amp; Other Charges'!$D$4</f>
        <v>-2.2800751952645784</v>
      </c>
      <c r="K57" s="376">
        <f>(G57+H57)*'Taxes &amp; Other Charges'!$D$5</f>
        <v>1.87225015128066</v>
      </c>
      <c r="L57" s="376">
        <f>F57*'Taxes &amp; Other Charges'!$D$7</f>
        <v>2.0003620031911775</v>
      </c>
      <c r="M57" s="376">
        <f>F57*'Taxes &amp; Other Charges'!$D$8</f>
        <v>1.7224169669582983</v>
      </c>
      <c r="N57" s="376">
        <f>(G57+H57+J57+K57+M57+I57)*'Taxes &amp; Other Charges'!$D$11</f>
        <v>3.5584097796212504</v>
      </c>
      <c r="O57" s="376">
        <f>(G57+H57+I57+J57+K57+M57+N57)*'Taxes &amp; Other Charges'!$D$13</f>
        <v>0.44244939753613599</v>
      </c>
      <c r="P57" s="376">
        <f>(I57+L57)*'Taxes &amp; Other Charges'!$D$14</f>
        <v>7.653236207804627E-2</v>
      </c>
      <c r="Q57" s="376">
        <f>(G57+H57+J57+K57+M57+N57+O57-L57)*'Taxes &amp; Other Charges'!$D$15</f>
        <v>2.4060754585884014</v>
      </c>
      <c r="R57" s="376">
        <f>(G57+H57+I57+J57+K57+M57+N57+O57+P57+Q57)*'Taxes &amp; Other Charges'!$D$16</f>
        <v>3.9379883935589777</v>
      </c>
      <c r="S57" s="377">
        <f t="shared" si="13"/>
        <v>13.73640931754837</v>
      </c>
      <c r="T57" s="373">
        <f t="shared" ref="T57:T67" si="14">SUM(G57:K57,M57:R57)</f>
        <v>161.45752413591808</v>
      </c>
      <c r="U57" s="374">
        <f t="shared" ref="U57:U67" si="15">SUM(G57:I57,J57:K57,O57:Q57,M57)</f>
        <v>153.96112596273784</v>
      </c>
    </row>
    <row r="58" spans="1:21" x14ac:dyDescent="0.2">
      <c r="B58" s="101" t="s">
        <v>81</v>
      </c>
      <c r="C58" s="101">
        <v>31</v>
      </c>
      <c r="D58" s="102">
        <f t="shared" si="12"/>
        <v>744</v>
      </c>
      <c r="E58" s="102">
        <f>D58+E57</f>
        <v>2160</v>
      </c>
      <c r="F58" s="193">
        <f>'Energy Charge'!D37+'Energy Charge'!D51</f>
        <v>579.19206049460627</v>
      </c>
      <c r="G58" s="107">
        <f>C58*'Residential Rates'!$I$7</f>
        <v>62.309999999999995</v>
      </c>
      <c r="H58" s="107">
        <f>'Energy Charge'!K37+'Energy Charge'!K51</f>
        <v>39.88105899676917</v>
      </c>
      <c r="I58" s="109">
        <f>F58*PSC!$C$9</f>
        <v>54.417990043770729</v>
      </c>
      <c r="J58" s="375">
        <f>(G58+H58)*'Taxes &amp; Other Charges'!$D$4</f>
        <v>-2.538425905479746</v>
      </c>
      <c r="K58" s="376">
        <f>(G58+H58)*'Taxes &amp; Other Charges'!$D$5</f>
        <v>2.0843910303571005</v>
      </c>
      <c r="L58" s="376">
        <f>F58*'Taxes &amp; Other Charges'!$D$7</f>
        <v>2.2009298298795037</v>
      </c>
      <c r="M58" s="376">
        <f>F58*'Taxes &amp; Other Charges'!$D$8</f>
        <v>1.8951164219383518</v>
      </c>
      <c r="N58" s="376">
        <f>(G58+H58+J58+K58+M58+I58)*'Taxes &amp; Other Charges'!$D$11</f>
        <v>3.723661076638098</v>
      </c>
      <c r="O58" s="376">
        <f>(G58+H58+I58+J58+K58+M58+N58)*'Taxes &amp; Other Charges'!$D$13</f>
        <v>0.46299659174234997</v>
      </c>
      <c r="P58" s="376">
        <f>(I58+L58)*'Taxes &amp; Other Charges'!$D$14</f>
        <v>7.230236067865134E-2</v>
      </c>
      <c r="Q58" s="376">
        <f>(G58+H58+J58+K58+M58+N58+O58-L58)*'Taxes &amp; Other Charges'!$D$15</f>
        <v>2.6720264521983887</v>
      </c>
      <c r="R58" s="376">
        <f>(G58+H58+I58+J58+K58+M58+N58+O58+P58+Q58)*'Taxes &amp; Other Charges'!$D$16</f>
        <v>4.1245279267153281</v>
      </c>
      <c r="S58" s="377">
        <f t="shared" si="13"/>
        <v>14.697525784668027</v>
      </c>
      <c r="T58" s="373">
        <f t="shared" si="14"/>
        <v>169.10564499532845</v>
      </c>
      <c r="U58" s="374">
        <f t="shared" si="15"/>
        <v>161.25745599197501</v>
      </c>
    </row>
    <row r="59" spans="1:21" ht="17.25" customHeight="1" x14ac:dyDescent="0.2">
      <c r="B59" s="101" t="s">
        <v>82</v>
      </c>
      <c r="C59" s="101">
        <v>30</v>
      </c>
      <c r="D59" s="102">
        <f t="shared" si="12"/>
        <v>720</v>
      </c>
      <c r="E59" s="102">
        <f>D59+E58</f>
        <v>2880</v>
      </c>
      <c r="F59" s="193">
        <f>'Energy Charge'!D38+'Energy Charge'!D52</f>
        <v>515.51830511876278</v>
      </c>
      <c r="G59" s="107">
        <f>C59*'Residential Rates'!$I$7</f>
        <v>60.3</v>
      </c>
      <c r="H59" s="107">
        <f>'Energy Charge'!K38+'Energy Charge'!K52</f>
        <v>34.72158504585407</v>
      </c>
      <c r="I59" s="109">
        <f>F59*PSC!$C$10</f>
        <v>45.811534184378857</v>
      </c>
      <c r="J59" s="375">
        <f>(G59+H59)*'Taxes &amp; Other Charges'!$D$4</f>
        <v>-2.3603361725390153</v>
      </c>
      <c r="K59" s="376">
        <f>(G59+H59)*'Taxes &amp; Other Charges'!$D$5</f>
        <v>1.9381552701802853</v>
      </c>
      <c r="L59" s="376">
        <f>F59*'Taxes &amp; Other Charges'!$D$7</f>
        <v>1.9589695594512986</v>
      </c>
      <c r="M59" s="376">
        <f>F59*'Taxes &amp; Other Charges'!$D$8</f>
        <v>1.686775894348592</v>
      </c>
      <c r="N59" s="376">
        <f>(G59+H59+J59+K59+M59+I59)*'Taxes &amp; Other Charges'!$D$11</f>
        <v>3.3478221470755689</v>
      </c>
      <c r="O59" s="376">
        <f>(G59+H59+I59+J59+K59+M59+N59)*'Taxes &amp; Other Charges'!$D$13</f>
        <v>0.41626512508893182</v>
      </c>
      <c r="P59" s="376">
        <f>(I59+L59)*'Taxes &amp; Other Charges'!$D$14</f>
        <v>6.1002933280871106E-2</v>
      </c>
      <c r="Q59" s="376">
        <f>(G59+H59+J59+K59+M59+N59+O59-L59)*'Taxes &amp; Other Charges'!$D$15</f>
        <v>2.4816117417913444</v>
      </c>
      <c r="R59" s="376">
        <f>(G59+H59+I59+J59+K59+M59+N59+O59+P59+Q59)*'Taxes &amp; Other Charges'!$D$16</f>
        <v>3.7101104042364867</v>
      </c>
      <c r="S59" s="377">
        <f t="shared" si="13"/>
        <v>13.240376902914363</v>
      </c>
      <c r="T59" s="373">
        <f t="shared" si="14"/>
        <v>152.11452657369594</v>
      </c>
      <c r="U59" s="374">
        <f t="shared" si="15"/>
        <v>145.0565940223839</v>
      </c>
    </row>
    <row r="60" spans="1:21" x14ac:dyDescent="0.2">
      <c r="B60" s="101" t="s">
        <v>31</v>
      </c>
      <c r="C60" s="101">
        <v>31</v>
      </c>
      <c r="D60" s="102">
        <f t="shared" si="12"/>
        <v>744</v>
      </c>
      <c r="E60" s="102">
        <f t="shared" ref="E60:E67" si="16">D60+E59</f>
        <v>3624</v>
      </c>
      <c r="F60" s="193">
        <f>'Energy Charge'!D39+'Energy Charge'!D53</f>
        <v>612.51025643751382</v>
      </c>
      <c r="G60" s="107">
        <f>C60*'Residential Rates'!$I$7</f>
        <v>62.309999999999995</v>
      </c>
      <c r="H60" s="107">
        <f>'Energy Charge'!K39+'Energy Charge'!K53</f>
        <v>42.289967859843216</v>
      </c>
      <c r="I60" s="109">
        <f>F60*PSC!$C$11</f>
        <v>62.875402843823665</v>
      </c>
      <c r="J60" s="375">
        <f>(G60+H60)*'Taxes &amp; Other Charges'!$D$4</f>
        <v>-2.5982632016385057</v>
      </c>
      <c r="K60" s="376">
        <f>(G60+H60)*'Taxes &amp; Other Charges'!$D$5</f>
        <v>2.1335255444372221</v>
      </c>
      <c r="L60" s="376">
        <f>F60*'Taxes &amp; Other Charges'!$D$7</f>
        <v>2.3275389744625525</v>
      </c>
      <c r="M60" s="376">
        <f>F60*'Taxes &amp; Other Charges'!$D$8</f>
        <v>2.0041335590635452</v>
      </c>
      <c r="N60" s="376">
        <f>(G60+H60+J60+K60+M60+I60)*'Taxes &amp; Other Charges'!$D$11</f>
        <v>3.9819879012262667</v>
      </c>
      <c r="O60" s="376">
        <f>(G60+H60+I60+J60+K60+M60+N60)*'Taxes &amp; Other Charges'!$D$13</f>
        <v>0.49511671139833402</v>
      </c>
      <c r="P60" s="376">
        <f>(I60+L60)*'Taxes &amp; Other Charges'!$D$14</f>
        <v>8.3264156701951503E-2</v>
      </c>
      <c r="Q60" s="376">
        <f>(G60+H60+J60+K60+M60+N60+O60-L60)*'Taxes &amp; Other Charges'!$D$15</f>
        <v>2.7396016248872486</v>
      </c>
      <c r="R60" s="376">
        <f>(G60+H60+I60+J60+K60+M60+N60+O60+P60+Q60)*'Taxes &amp; Other Charges'!$D$16</f>
        <v>4.4078684249935742</v>
      </c>
      <c r="S60" s="377">
        <f t="shared" si="13"/>
        <v>15.574773695532187</v>
      </c>
      <c r="T60" s="373">
        <f t="shared" si="14"/>
        <v>180.72260542473654</v>
      </c>
      <c r="U60" s="374">
        <f t="shared" si="15"/>
        <v>172.3327490985167</v>
      </c>
    </row>
    <row r="61" spans="1:21" x14ac:dyDescent="0.2">
      <c r="B61" s="110" t="s">
        <v>83</v>
      </c>
      <c r="C61" s="110">
        <v>30</v>
      </c>
      <c r="D61" s="111">
        <f t="shared" si="12"/>
        <v>720</v>
      </c>
      <c r="E61" s="111">
        <f t="shared" si="16"/>
        <v>4344</v>
      </c>
      <c r="F61" s="194">
        <f>'Energy Charge'!D40+'Energy Charge'!D54</f>
        <v>845.57224163930994</v>
      </c>
      <c r="G61" s="124">
        <f>C61*'Residential Rates'!$I$7</f>
        <v>60.3</v>
      </c>
      <c r="H61" s="124">
        <f>'Energy Charge'!K40+'Energy Charge'!K54</f>
        <v>65.334566760720065</v>
      </c>
      <c r="I61" s="79">
        <f>F61*PSC!$C$12</f>
        <v>86.473290863485673</v>
      </c>
      <c r="J61" s="378">
        <f>(G61+H61)*'Taxes &amp; Other Charges'!$D$4</f>
        <v>-3.1207626383362865</v>
      </c>
      <c r="K61" s="379">
        <f>(G61+H61)*'Taxes &amp; Other Charges'!$D$5</f>
        <v>2.5625682582184068</v>
      </c>
      <c r="L61" s="379">
        <f>F61*'Taxes &amp; Other Charges'!$D$6</f>
        <v>10.14686689967172</v>
      </c>
      <c r="M61" s="379">
        <f>F61*'Taxes &amp; Other Charges'!$D$8</f>
        <v>2.7667123746438222</v>
      </c>
      <c r="N61" s="379">
        <f>(G61+H61+J61+K61+M61+I61)*'Taxes &amp; Other Charges'!$D$11</f>
        <v>5.0492938095773185</v>
      </c>
      <c r="O61" s="379">
        <f>(G61+H61+I61+J61+K61+M61+N61)*'Taxes &amp; Other Charges'!$D$13</f>
        <v>0.62782454590382031</v>
      </c>
      <c r="P61" s="379">
        <f>(I61+L61)*'Taxes &amp; Other Charges'!$D$14</f>
        <v>0.12338394146355199</v>
      </c>
      <c r="Q61" s="379">
        <f>(G61+H61+J61+K61+M61+N61+O61-L61)*'Taxes &amp; Other Charges'!$D$15</f>
        <v>3.1212220328034905</v>
      </c>
      <c r="R61" s="379">
        <f>(G61+H61+I61+J61+K61+M61+N61+O61+P61+Q61)*'Taxes &amp; Other Charges'!$D$16</f>
        <v>5.5809524987119969</v>
      </c>
      <c r="S61" s="380">
        <f t="shared" si="13"/>
        <v>26.85806172265784</v>
      </c>
      <c r="T61" s="373">
        <f t="shared" si="14"/>
        <v>228.81905244719186</v>
      </c>
      <c r="U61" s="374">
        <f t="shared" si="15"/>
        <v>218.18880613890255</v>
      </c>
    </row>
    <row r="62" spans="1:21" x14ac:dyDescent="0.2">
      <c r="B62" s="110" t="s">
        <v>99</v>
      </c>
      <c r="C62" s="110">
        <v>31</v>
      </c>
      <c r="D62" s="111">
        <f t="shared" si="12"/>
        <v>744</v>
      </c>
      <c r="E62" s="111">
        <f t="shared" si="16"/>
        <v>5088</v>
      </c>
      <c r="F62" s="194">
        <f>'Energy Charge'!D41+'Energy Charge'!D55</f>
        <v>1253.0216187515821</v>
      </c>
      <c r="G62" s="124">
        <f>C62*'Residential Rates'!$I$7</f>
        <v>62.309999999999995</v>
      </c>
      <c r="H62" s="124">
        <f>'Energy Charge'!K41+'Energy Charge'!K55</f>
        <v>103.5938438280546</v>
      </c>
      <c r="I62" s="79">
        <f>F62*PSC!$C$13</f>
        <v>161.43554629509759</v>
      </c>
      <c r="J62" s="378">
        <f>(G62+H62)*'Taxes &amp; Other Charges'!$D$4</f>
        <v>-4.1210514806888758</v>
      </c>
      <c r="K62" s="379">
        <f>(G62+H62)*'Taxes &amp; Other Charges'!$D$5</f>
        <v>3.383940702560829</v>
      </c>
      <c r="L62" s="379">
        <f>F62*'Taxes &amp; Other Charges'!$D$6</f>
        <v>15.036259425018985</v>
      </c>
      <c r="M62" s="379">
        <f>F62*'Taxes &amp; Other Charges'!$D$8</f>
        <v>4.0998867365551765</v>
      </c>
      <c r="N62" s="379">
        <f>(G62+H62+J62+K62+M62+I62)*'Taxes &amp; Other Charges'!$D$11</f>
        <v>7.7913430328820095</v>
      </c>
      <c r="O62" s="379">
        <f>(G62+H62+I62+J62+K62+M62+N62)*'Taxes &amp; Other Charges'!$D$13</f>
        <v>0.96876842308558819</v>
      </c>
      <c r="P62" s="379">
        <f>(I62+L62)*'Taxes &amp; Other Charges'!$D$14</f>
        <v>0.22535449590458886</v>
      </c>
      <c r="Q62" s="379">
        <f>(G62+H62+J62+K62+M62+N62+O62-L62)*'Taxes &amp; Other Charges'!$D$15</f>
        <v>4.123495946509169</v>
      </c>
      <c r="R62" s="379">
        <f>(G62+H62+I62+J62+K62+M62+N62+O62+P62+Q62)*'Taxes &amp; Other Charges'!$D$16</f>
        <v>8.5952781994990168</v>
      </c>
      <c r="S62" s="380">
        <f t="shared" si="13"/>
        <v>40.103275481326492</v>
      </c>
      <c r="T62" s="373">
        <f t="shared" si="14"/>
        <v>352.40640617945968</v>
      </c>
      <c r="U62" s="374">
        <f t="shared" si="15"/>
        <v>336.01978494707862</v>
      </c>
    </row>
    <row r="63" spans="1:21" x14ac:dyDescent="0.2">
      <c r="B63" s="110" t="s">
        <v>84</v>
      </c>
      <c r="C63" s="110">
        <v>31</v>
      </c>
      <c r="D63" s="111">
        <f t="shared" si="12"/>
        <v>744</v>
      </c>
      <c r="E63" s="111">
        <f t="shared" si="16"/>
        <v>5832</v>
      </c>
      <c r="F63" s="194">
        <f>'Energy Charge'!D42+'Energy Charge'!D56</f>
        <v>1302.005108947616</v>
      </c>
      <c r="G63" s="124">
        <f>C63*'Residential Rates'!$I$7</f>
        <v>62.309999999999995</v>
      </c>
      <c r="H63" s="124">
        <f>'Energy Charge'!K42+'Energy Charge'!K56</f>
        <v>110.36649586303949</v>
      </c>
      <c r="I63" s="79">
        <f>F63*PSC!$C$14</f>
        <v>180.48394820231852</v>
      </c>
      <c r="J63" s="378">
        <f>(G63+H63)*'Taxes &amp; Other Charges'!$D$4</f>
        <v>-4.2892841572379012</v>
      </c>
      <c r="K63" s="379">
        <f>(G63+H63)*'Taxes &amp; Other Charges'!$D$5</f>
        <v>3.5220824861184163</v>
      </c>
      <c r="L63" s="379">
        <f>F63*'Taxes &amp; Other Charges'!$D$6</f>
        <v>15.624061307371392</v>
      </c>
      <c r="M63" s="379">
        <f>F63*'Taxes &amp; Other Charges'!$D$8</f>
        <v>4.2601607164765998</v>
      </c>
      <c r="N63" s="379">
        <f>(G63+H63+J63+K63+M63+I63)*'Taxes &amp; Other Charges'!$D$11</f>
        <v>8.4027541772884486</v>
      </c>
      <c r="O63" s="379">
        <f>(G63+H63+I63+J63+K63+M63+N63)*'Taxes &amp; Other Charges'!$D$13</f>
        <v>1.0447907221582662</v>
      </c>
      <c r="P63" s="379">
        <f>(I63+L63)*'Taxes &amp; Other Charges'!$D$14</f>
        <v>0.25042992814387399</v>
      </c>
      <c r="Q63" s="379">
        <f>(G63+H63+J63+K63+M63+N63+O63-L63)*'Taxes &amp; Other Charges'!$D$15</f>
        <v>4.300651351123439</v>
      </c>
      <c r="R63" s="379">
        <f>(G63+H63+I63+J63+K63+M63+N63+O63+P63+Q63)*'Taxes &amp; Other Charges'!$D$16</f>
        <v>9.2663007322357291</v>
      </c>
      <c r="S63" s="380">
        <f t="shared" si="13"/>
        <v>42.381947263678256</v>
      </c>
      <c r="T63" s="373">
        <f t="shared" si="14"/>
        <v>379.91833002166487</v>
      </c>
      <c r="U63" s="374">
        <f t="shared" si="15"/>
        <v>362.24927511214071</v>
      </c>
    </row>
    <row r="64" spans="1:21" x14ac:dyDescent="0.2">
      <c r="B64" s="110" t="s">
        <v>100</v>
      </c>
      <c r="C64" s="110">
        <v>30</v>
      </c>
      <c r="D64" s="111">
        <f t="shared" si="12"/>
        <v>720</v>
      </c>
      <c r="E64" s="111">
        <f t="shared" si="16"/>
        <v>6552</v>
      </c>
      <c r="F64" s="194">
        <f>'Energy Charge'!D43+'Energy Charge'!D57</f>
        <v>886.30041867888588</v>
      </c>
      <c r="G64" s="124">
        <f>C64*'Residential Rates'!$I$7</f>
        <v>60.3</v>
      </c>
      <c r="H64" s="124">
        <f>'Energy Charge'!K43+'Energy Charge'!K57</f>
        <v>69.691800516287117</v>
      </c>
      <c r="I64" s="79">
        <f>F64*PSC!$C$15</f>
        <v>118.29008537897751</v>
      </c>
      <c r="J64" s="378">
        <f>(G64+H64)*'Taxes &amp; Other Charges'!$D$4</f>
        <v>-3.2289963248245726</v>
      </c>
      <c r="K64" s="379">
        <f>(G64+H64)*'Taxes &amp; Other Charges'!$D$5</f>
        <v>2.6514427551307085</v>
      </c>
      <c r="L64" s="379">
        <f>F64*'Taxes &amp; Other Charges'!$D$6</f>
        <v>10.635605024146631</v>
      </c>
      <c r="M64" s="379">
        <f>F64*'Taxes &amp; Other Charges'!$D$8</f>
        <v>2.8999749699173147</v>
      </c>
      <c r="N64" s="379">
        <f>(G64+H64+J64+K64+M64+I64)*'Taxes &amp; Other Charges'!$D$11</f>
        <v>5.904237479881699</v>
      </c>
      <c r="O64" s="379">
        <f>(G64+H64+I64+J64+K64+M64+N64)*'Taxes &amp; Other Charges'!$D$13</f>
        <v>0.73412745514710831</v>
      </c>
      <c r="P64" s="379">
        <f>(I64+L64)*'Taxes &amp; Other Charges'!$D$14</f>
        <v>0.16463810664478953</v>
      </c>
      <c r="Q64" s="379">
        <f>(G64+H64+J64+K64+M64+N64+O64-L64)*'Taxes &amp; Other Charges'!$D$15</f>
        <v>3.2462913232512087</v>
      </c>
      <c r="R64" s="379">
        <f>(G64+H64+I64+J64+K64+M64+N64+O64+P64+Q64)*'Taxes &amp; Other Charges'!$D$16</f>
        <v>6.5163400415103245</v>
      </c>
      <c r="S64" s="380">
        <f t="shared" si="13"/>
        <v>29.523660830805216</v>
      </c>
      <c r="T64" s="373">
        <f t="shared" si="14"/>
        <v>267.16994170192328</v>
      </c>
      <c r="U64" s="374">
        <f t="shared" si="15"/>
        <v>254.74936418053116</v>
      </c>
    </row>
    <row r="65" spans="2:21" x14ac:dyDescent="0.2">
      <c r="B65" s="101" t="s">
        <v>86</v>
      </c>
      <c r="C65" s="101">
        <v>31</v>
      </c>
      <c r="D65" s="102">
        <f t="shared" si="12"/>
        <v>744</v>
      </c>
      <c r="E65" s="102">
        <f t="shared" si="16"/>
        <v>7296</v>
      </c>
      <c r="F65" s="193">
        <f>'Energy Charge'!D44+'Energy Charge'!D58</f>
        <v>610.33550915214141</v>
      </c>
      <c r="G65" s="107">
        <f>C65*'Residential Rates'!$I$7</f>
        <v>62.309999999999995</v>
      </c>
      <c r="H65" s="107">
        <f>'Energy Charge'!K44+'Energy Charge'!K58</f>
        <v>42.607965207242579</v>
      </c>
      <c r="I65" s="109">
        <f>F65*PSC!$C$16</f>
        <v>82.113929065819946</v>
      </c>
      <c r="J65" s="375">
        <f>(G65+H65)*'Taxes &amp; Other Charges'!$D$4</f>
        <v>-2.6061622557479058</v>
      </c>
      <c r="K65" s="376">
        <f>(G65+H65)*'Taxes &amp; Other Charges'!$D$5</f>
        <v>2.1400117363321267</v>
      </c>
      <c r="L65" s="376">
        <f>F65*'Taxes &amp; Other Charges'!$D$7</f>
        <v>2.3192749347781372</v>
      </c>
      <c r="M65" s="376">
        <f>F65*'Taxes &amp; Other Charges'!$D$8</f>
        <v>1.9970177859458067</v>
      </c>
      <c r="N65" s="376">
        <f>(G65+H65+J65+K65+M65+I65)*'Taxes &amp; Other Charges'!$D$11</f>
        <v>4.4425386618728009</v>
      </c>
      <c r="O65" s="376">
        <f>(G65+H65+I65+J65+K65+M65+N65)*'Taxes &amp; Other Charges'!$D$13</f>
        <v>0.55238116917659374</v>
      </c>
      <c r="P65" s="376">
        <f>(I65+L65)*'Taxes &amp; Other Charges'!$D$14</f>
        <v>0.10782120150876374</v>
      </c>
      <c r="Q65" s="376">
        <f>(G65+H65+J65+K65+M65+N65+O65-L65)*'Taxes &amp; Other Charges'!$D$15</f>
        <v>2.7607401529847397</v>
      </c>
      <c r="R65" s="376">
        <f>(G65+H65+I65+J65+K65+M65+N65+O65+P65+Q65)*'Taxes &amp; Other Charges'!$D$16</f>
        <v>4.910656068128386</v>
      </c>
      <c r="S65" s="377">
        <f t="shared" si="13"/>
        <v>16.624279454979447</v>
      </c>
      <c r="T65" s="373">
        <f t="shared" si="14"/>
        <v>201.3368987932638</v>
      </c>
      <c r="U65" s="374">
        <f t="shared" si="15"/>
        <v>191.98370406326262</v>
      </c>
    </row>
    <row r="66" spans="2:21" x14ac:dyDescent="0.2">
      <c r="B66" s="101" t="s">
        <v>87</v>
      </c>
      <c r="C66" s="101">
        <v>30</v>
      </c>
      <c r="D66" s="102">
        <f t="shared" si="12"/>
        <v>720</v>
      </c>
      <c r="E66" s="102">
        <f t="shared" si="16"/>
        <v>8016</v>
      </c>
      <c r="F66" s="193">
        <f>'Energy Charge'!D45+'Energy Charge'!D59</f>
        <v>616.56398683031534</v>
      </c>
      <c r="G66" s="107">
        <f>C66*'Residential Rates'!$I$7</f>
        <v>60.3</v>
      </c>
      <c r="H66" s="107">
        <f>'Energy Charge'!K45+'Energy Charge'!K59</f>
        <v>42.819777279570161</v>
      </c>
      <c r="I66" s="109">
        <f>F66*PSC!$C$17</f>
        <v>85.315191985684393</v>
      </c>
      <c r="J66" s="375">
        <f>(G66+H66)*'Taxes &amp; Other Charges'!$D$4</f>
        <v>-2.5614952676245228</v>
      </c>
      <c r="K66" s="376">
        <f>(G66+H66)*'Taxes &amp; Other Charges'!$D$5</f>
        <v>2.1033340971713925</v>
      </c>
      <c r="L66" s="376">
        <f>F66*'Taxes &amp; Other Charges'!$D$7</f>
        <v>2.3429431499551985</v>
      </c>
      <c r="M66" s="376">
        <f>F66*'Taxes &amp; Other Charges'!$D$8</f>
        <v>2.017397364908792</v>
      </c>
      <c r="N66" s="376">
        <f>(G66+H66+J66+K66+M66+I66)*'Taxes &amp; Other Charges'!$D$11</f>
        <v>4.4762634806307728</v>
      </c>
      <c r="O66" s="376">
        <f>(G66+H66+I66+J66+K66+M66+N66)*'Taxes &amp; Other Charges'!$D$13</f>
        <v>0.5565744821072558</v>
      </c>
      <c r="P66" s="376">
        <f>(I66+L66)*'Taxes &amp; Other Charges'!$D$14</f>
        <v>0.11193943856821176</v>
      </c>
      <c r="Q66" s="376">
        <f>(G66+H66+J66+K66+M66+N66+O66-L66)*'Taxes &amp; Other Charges'!$D$15</f>
        <v>2.7163260107479719</v>
      </c>
      <c r="R66" s="376">
        <f>(G66+H66+I66+J66+K66+M66+N66+O66+P66+Q66)*'Taxes &amp; Other Charges'!$D$16</f>
        <v>4.9463827217941105</v>
      </c>
      <c r="S66" s="377">
        <f t="shared" si="13"/>
        <v>16.709665478259183</v>
      </c>
      <c r="T66" s="373">
        <f t="shared" si="14"/>
        <v>202.80169159355853</v>
      </c>
      <c r="U66" s="374">
        <f t="shared" si="15"/>
        <v>193.37904539113364</v>
      </c>
    </row>
    <row r="67" spans="2:21" ht="13.5" thickBot="1" x14ac:dyDescent="0.25">
      <c r="B67" s="114" t="s">
        <v>88</v>
      </c>
      <c r="C67" s="114">
        <v>31</v>
      </c>
      <c r="D67" s="102">
        <f t="shared" si="12"/>
        <v>744</v>
      </c>
      <c r="E67" s="115">
        <f t="shared" si="16"/>
        <v>8760</v>
      </c>
      <c r="F67" s="195">
        <f>'Energy Charge'!D46+'Energy Charge'!D60</f>
        <v>671.38828267543897</v>
      </c>
      <c r="G67" s="116">
        <f>C67*'Residential Rates'!$I$7</f>
        <v>62.309999999999995</v>
      </c>
      <c r="H67" s="116">
        <f>'Energy Charge'!K46+'Energy Charge'!K60</f>
        <v>46.242639768777629</v>
      </c>
      <c r="I67" s="118">
        <f>F67*PSC!$C$18</f>
        <v>85.027297671148304</v>
      </c>
      <c r="J67" s="381">
        <f>(G67+H67)*'Taxes &amp; Other Charges'!$D$4</f>
        <v>-2.6964475718564365</v>
      </c>
      <c r="K67" s="382">
        <f>(G67+H67)*'Taxes &amp; Other Charges'!$D$5</f>
        <v>2.2141481933637572</v>
      </c>
      <c r="L67" s="382">
        <f>F67*'Taxes &amp; Other Charges'!$D$7</f>
        <v>2.5512754741666681</v>
      </c>
      <c r="M67" s="382">
        <f>F67*'Taxes &amp; Other Charges'!$D$8</f>
        <v>2.1967824609140365</v>
      </c>
      <c r="N67" s="382">
        <f>(G67+H67+J67+K67+M67+I67)*'Taxes &amp; Other Charges'!$D$11</f>
        <v>4.6011365475065018</v>
      </c>
      <c r="O67" s="382">
        <f>(G67+H67+I67+J67+K67+M67+N67)*'Taxes &amp; Other Charges'!$D$13</f>
        <v>0.57210108433392159</v>
      </c>
      <c r="P67" s="382">
        <f>(I67+L67)*'Taxes &amp; Other Charges'!$D$14</f>
        <v>0.11183783790656722</v>
      </c>
      <c r="Q67" s="382">
        <f>(G67+H67+J67+K67+M67+N67+O67-L67)*'Taxes &amp; Other Charges'!$D$15</f>
        <v>2.8559809616394709</v>
      </c>
      <c r="R67" s="382">
        <f>(G67+H67+I67+J67+K67+M67+N67+O67+P67+Q67)*'Taxes &amp; Other Charges'!$D$16</f>
        <v>5.0858869238433444</v>
      </c>
      <c r="S67" s="383">
        <f t="shared" si="13"/>
        <v>17.492701911817832</v>
      </c>
      <c r="T67" s="373">
        <f t="shared" si="14"/>
        <v>208.5213638775771</v>
      </c>
      <c r="U67" s="374">
        <f t="shared" si="15"/>
        <v>198.83434040622723</v>
      </c>
    </row>
    <row r="68" spans="2:21" x14ac:dyDescent="0.2">
      <c r="B68" s="119"/>
      <c r="C68" s="119"/>
      <c r="D68" s="119"/>
      <c r="E68" s="120" t="s">
        <v>91</v>
      </c>
      <c r="F68" s="121">
        <f>SUM(F56:F67)</f>
        <v>9105.7255731997466</v>
      </c>
      <c r="G68" s="88">
        <f>SUM(G56:G67)</f>
        <v>733.64999999999986</v>
      </c>
      <c r="H68" s="88">
        <f>SUM(H56:H67)</f>
        <v>681.89540537456651</v>
      </c>
      <c r="I68" s="88">
        <f>SUM(I56:I67)</f>
        <v>1102.2791273944761</v>
      </c>
      <c r="J68" s="374">
        <f t="shared" ref="J68:S68" si="17">SUM(J56:J67)</f>
        <v>-35.162147869504231</v>
      </c>
      <c r="K68" s="374">
        <f t="shared" si="17"/>
        <v>28.872879633425036</v>
      </c>
      <c r="L68" s="374">
        <f t="shared" si="17"/>
        <v>69.754332159901665</v>
      </c>
      <c r="M68" s="374">
        <f t="shared" si="17"/>
        <v>29.793934075509565</v>
      </c>
      <c r="N68" s="374">
        <f t="shared" si="17"/>
        <v>59.873715919215627</v>
      </c>
      <c r="O68" s="374">
        <f t="shared" si="17"/>
        <v>7.4446427413782441</v>
      </c>
      <c r="P68" s="374">
        <f t="shared" si="17"/>
        <v>1.4966867278509406</v>
      </c>
      <c r="Q68" s="374">
        <f t="shared" si="17"/>
        <v>36.344900058083908</v>
      </c>
      <c r="R68" s="374">
        <f t="shared" si="17"/>
        <v>66.162228601375048</v>
      </c>
      <c r="S68" s="384">
        <f t="shared" si="17"/>
        <v>264.58117204723578</v>
      </c>
      <c r="T68" s="373"/>
    </row>
    <row r="69" spans="2:21" ht="13.5" thickBot="1" x14ac:dyDescent="0.25"/>
    <row r="70" spans="2:21" ht="15.75" customHeight="1" thickBot="1" x14ac:dyDescent="0.3">
      <c r="B70" s="93" t="s">
        <v>110</v>
      </c>
      <c r="C70" s="94"/>
      <c r="D70" s="95"/>
      <c r="J70" s="585" t="s">
        <v>40</v>
      </c>
      <c r="K70" s="586"/>
      <c r="L70" s="586"/>
      <c r="M70" s="586"/>
      <c r="N70" s="586"/>
      <c r="O70" s="586"/>
      <c r="P70" s="586"/>
      <c r="Q70" s="586"/>
      <c r="R70" s="586"/>
      <c r="S70" s="587"/>
    </row>
    <row r="71" spans="2:21" s="199" customFormat="1" ht="63.75" x14ac:dyDescent="0.2">
      <c r="B71" s="123" t="s">
        <v>27</v>
      </c>
      <c r="C71" s="123" t="s">
        <v>90</v>
      </c>
      <c r="D71" s="123" t="s">
        <v>93</v>
      </c>
      <c r="E71" s="123" t="s">
        <v>94</v>
      </c>
      <c r="F71" s="123" t="s">
        <v>114</v>
      </c>
      <c r="G71" s="123" t="s">
        <v>0</v>
      </c>
      <c r="H71" s="97" t="s">
        <v>96</v>
      </c>
      <c r="I71" s="98" t="s">
        <v>78</v>
      </c>
      <c r="J71" s="197" t="s">
        <v>57</v>
      </c>
      <c r="K71" s="198" t="s">
        <v>59</v>
      </c>
      <c r="L71" s="198" t="s">
        <v>97</v>
      </c>
      <c r="M71" s="198" t="s">
        <v>63</v>
      </c>
      <c r="N71" s="198" t="s">
        <v>66</v>
      </c>
      <c r="O71" s="198" t="s">
        <v>70</v>
      </c>
      <c r="P71" s="198" t="s">
        <v>71</v>
      </c>
      <c r="Q71" s="198" t="s">
        <v>72</v>
      </c>
      <c r="R71" s="198" t="s">
        <v>73</v>
      </c>
      <c r="S71" s="99" t="s">
        <v>98</v>
      </c>
      <c r="T71" s="100" t="s">
        <v>167</v>
      </c>
      <c r="U71" s="100" t="s">
        <v>338</v>
      </c>
    </row>
    <row r="72" spans="2:21" x14ac:dyDescent="0.2">
      <c r="B72" s="101" t="s">
        <v>79</v>
      </c>
      <c r="C72" s="101">
        <v>31</v>
      </c>
      <c r="D72" s="102">
        <f t="shared" ref="D72:D83" si="18">C72*$C$7</f>
        <v>744</v>
      </c>
      <c r="E72" s="102"/>
      <c r="F72" s="193">
        <f>'Energy Charge'!D64+'Energy Charge'!D78</f>
        <v>686.90673100220874</v>
      </c>
      <c r="G72" s="103">
        <f>C72*'Residential Rates'!$I$8</f>
        <v>62.309999999999995</v>
      </c>
      <c r="H72" s="103">
        <f>'Energy Charge'!K64+'Energy Charge'!K78</f>
        <v>32.465746253556269</v>
      </c>
      <c r="I72" s="105">
        <f>F72*PSC!$C$7</f>
        <v>82.103900836500998</v>
      </c>
      <c r="J72" s="370">
        <f>(G72+H72)*'Taxes &amp; Other Charges'!$D$4</f>
        <v>-2.3542295369383375</v>
      </c>
      <c r="K72" s="371">
        <f>(G72+H72)*'Taxes &amp; Other Charges'!$D$5</f>
        <v>1.9331408963337871</v>
      </c>
      <c r="L72" s="371">
        <f>F72*'Taxes &amp; Other Charges'!$D$7</f>
        <v>2.6102455778083931</v>
      </c>
      <c r="M72" s="371">
        <f>F72*'Taxes &amp; Other Charges'!$D$8</f>
        <v>2.2475588238392272</v>
      </c>
      <c r="N72" s="371">
        <f>(G72+H72+J72+K72+M72+I72)*'Taxes &amp; Other Charges'!$D$11</f>
        <v>4.2103161229587585</v>
      </c>
      <c r="O72" s="371">
        <f>(G72+H72+I72+J72+K72+M72+N72)*'Taxes &amp; Other Charges'!$D$13</f>
        <v>0.52350683238006945</v>
      </c>
      <c r="P72" s="371">
        <f>(I72+L72)*'Taxes &amp; Other Charges'!$D$14</f>
        <v>0.10817996497107309</v>
      </c>
      <c r="Q72" s="371">
        <f>(G72+H72+J72+K72+M72+N72+O72-L72)*'Taxes &amp; Other Charges'!$D$15</f>
        <v>2.497663857708516</v>
      </c>
      <c r="R72" s="371">
        <f>(G72+H72+I72+J72+K72+M72+N72+O72+P72+Q72)*'Taxes &amp; Other Charges'!$D$16</f>
        <v>4.6511446012827582</v>
      </c>
      <c r="S72" s="372">
        <f t="shared" ref="S72:S83" si="19">SUM(J72:R72)</f>
        <v>16.427527140344246</v>
      </c>
      <c r="T72" s="373">
        <f>SUM(G72:K72,M72:R72)</f>
        <v>190.6969286525931</v>
      </c>
      <c r="U72" s="374">
        <f>SUM(G72:I72,J72:K72,O72:Q72,M72)</f>
        <v>181.83546792835159</v>
      </c>
    </row>
    <row r="73" spans="2:21" x14ac:dyDescent="0.2">
      <c r="B73" s="101" t="s">
        <v>80</v>
      </c>
      <c r="C73" s="101">
        <v>28</v>
      </c>
      <c r="D73" s="102">
        <f t="shared" si="18"/>
        <v>672</v>
      </c>
      <c r="E73" s="102">
        <f>D73+D72</f>
        <v>1416</v>
      </c>
      <c r="F73" s="193">
        <f>'Energy Charge'!D65+'Energy Charge'!D79</f>
        <v>526.41105347136249</v>
      </c>
      <c r="G73" s="107">
        <f>C73*'Residential Rates'!$I$8</f>
        <v>56.279999999999994</v>
      </c>
      <c r="H73" s="107">
        <f>'Energy Charge'!K65+'Energy Charge'!K79</f>
        <v>26.1927427293843</v>
      </c>
      <c r="I73" s="109">
        <f>F73*PSC!$C$8</f>
        <v>57.931010023469966</v>
      </c>
      <c r="J73" s="375">
        <f>(G73+H73)*'Taxes &amp; Other Charges'!$D$4</f>
        <v>-2.0486229293979061</v>
      </c>
      <c r="K73" s="376">
        <f>(G73+H73)*'Taxes &amp; Other Charges'!$D$5</f>
        <v>1.6821965334512514</v>
      </c>
      <c r="L73" s="376">
        <f>F73*'Taxes &amp; Other Charges'!$D$7</f>
        <v>2.0003620031911775</v>
      </c>
      <c r="M73" s="376">
        <f>F73*'Taxes &amp; Other Charges'!$D$8</f>
        <v>1.7224169669582983</v>
      </c>
      <c r="N73" s="376">
        <f>(G73+H73+J73+K73+M73+I73)*'Taxes &amp; Other Charges'!$D$11</f>
        <v>3.3398595527102808</v>
      </c>
      <c r="O73" s="376">
        <f>(G73+H73+I73+J73+K73+M73+N73)*'Taxes &amp; Other Charges'!$D$13</f>
        <v>0.41527506343276099</v>
      </c>
      <c r="P73" s="376">
        <f>(I73+L73)*'Taxes &amp; Other Charges'!$D$14</f>
        <v>7.653236207804627E-2</v>
      </c>
      <c r="Q73" s="376">
        <f>(G73+H73+J73+K73+M73+N73+O73-L73)*'Taxes &amp; Other Charges'!$D$15</f>
        <v>2.1651771161017859</v>
      </c>
      <c r="R73" s="376">
        <f>(G73+H73+I73+J73+K73+M73+N73+O73+P73+Q73)*'Taxes &amp; Other Charges'!$D$16</f>
        <v>3.6939146854547191</v>
      </c>
      <c r="S73" s="377">
        <f t="shared" si="19"/>
        <v>13.047111353980412</v>
      </c>
      <c r="T73" s="373">
        <f t="shared" ref="T73:T83" si="20">SUM(G73:K73,M73:R73)</f>
        <v>151.45050210364349</v>
      </c>
      <c r="U73" s="374">
        <f t="shared" ref="U73:U83" si="21">SUM(G73:I73,J73:K73,O73:Q73,M73)</f>
        <v>144.41672786547846</v>
      </c>
    </row>
    <row r="74" spans="2:21" x14ac:dyDescent="0.2">
      <c r="B74" s="101" t="s">
        <v>81</v>
      </c>
      <c r="C74" s="101">
        <v>31</v>
      </c>
      <c r="D74" s="102">
        <f t="shared" si="18"/>
        <v>744</v>
      </c>
      <c r="E74" s="102">
        <f>D74+E73</f>
        <v>2160</v>
      </c>
      <c r="F74" s="193">
        <f>'Energy Charge'!D66+'Energy Charge'!D80</f>
        <v>579.19206049460627</v>
      </c>
      <c r="G74" s="107">
        <f>C74*'Residential Rates'!$I$8</f>
        <v>62.309999999999995</v>
      </c>
      <c r="H74" s="107">
        <f>'Energy Charge'!K66+'Energy Charge'!K80</f>
        <v>28.255653440420822</v>
      </c>
      <c r="I74" s="109">
        <f>F74*PSC!$C$9</f>
        <v>54.417990043770729</v>
      </c>
      <c r="J74" s="375">
        <f>(G74+H74)*'Taxes &amp; Other Charges'!$D$4</f>
        <v>-2.2496508314600532</v>
      </c>
      <c r="K74" s="376">
        <f>(G74+H74)*'Taxes &amp; Other Charges'!$D$5</f>
        <v>1.8472676332242632</v>
      </c>
      <c r="L74" s="376">
        <f>F74*'Taxes &amp; Other Charges'!$D$7</f>
        <v>2.2009298298795037</v>
      </c>
      <c r="M74" s="376">
        <f>F74*'Taxes &amp; Other Charges'!$D$8</f>
        <v>1.8951164219383518</v>
      </c>
      <c r="N74" s="376">
        <f>(G74+H74+J74+K74+M74+I74)*'Taxes &amp; Other Charges'!$D$11</f>
        <v>3.4509834352379851</v>
      </c>
      <c r="O74" s="376">
        <f>(G74+H74+I74+J74+K74+M74+N74)*'Taxes &amp; Other Charges'!$D$13</f>
        <v>0.42909210472964404</v>
      </c>
      <c r="P74" s="376">
        <f>(I74+L74)*'Taxes &amp; Other Charges'!$D$14</f>
        <v>7.230236067865134E-2</v>
      </c>
      <c r="Q74" s="376">
        <f>(G74+H74+J74+K74+M74+N74+O74-L74)*'Taxes &amp; Other Charges'!$D$15</f>
        <v>2.3714658315351769</v>
      </c>
      <c r="R74" s="376">
        <f>(G74+H74+I74+J74+K74+M74+N74+O74+P74+Q74)*'Taxes &amp; Other Charges'!$D$16</f>
        <v>3.8200055110018898</v>
      </c>
      <c r="S74" s="377">
        <f t="shared" si="19"/>
        <v>13.837512296765413</v>
      </c>
      <c r="T74" s="373">
        <f t="shared" si="20"/>
        <v>156.62022595107746</v>
      </c>
      <c r="U74" s="374">
        <f t="shared" si="21"/>
        <v>149.34923700483759</v>
      </c>
    </row>
    <row r="75" spans="2:21" ht="17.25" customHeight="1" x14ac:dyDescent="0.2">
      <c r="B75" s="101" t="s">
        <v>82</v>
      </c>
      <c r="C75" s="101">
        <v>30</v>
      </c>
      <c r="D75" s="102">
        <f t="shared" si="18"/>
        <v>720</v>
      </c>
      <c r="E75" s="102">
        <f>D75+E74</f>
        <v>2880</v>
      </c>
      <c r="F75" s="193">
        <f>'Energy Charge'!D67+'Energy Charge'!D81</f>
        <v>515.51830511876278</v>
      </c>
      <c r="G75" s="107">
        <f>C75*'Residential Rates'!$I$8</f>
        <v>60.3</v>
      </c>
      <c r="H75" s="107">
        <f>'Energy Charge'!K67+'Energy Charge'!K81</f>
        <v>25.767450420973212</v>
      </c>
      <c r="I75" s="109">
        <f>F75*PSC!$C$10</f>
        <v>45.811534184378857</v>
      </c>
      <c r="J75" s="375">
        <f>(G75+H75)*'Taxes &amp; Other Charges'!$D$4</f>
        <v>-2.1379154684569746</v>
      </c>
      <c r="K75" s="376">
        <f>(G75+H75)*'Taxes &amp; Other Charges'!$D$5</f>
        <v>1.7555177862365905</v>
      </c>
      <c r="L75" s="376">
        <f>F75*'Taxes &amp; Other Charges'!$D$7</f>
        <v>1.9589695594512986</v>
      </c>
      <c r="M75" s="376">
        <f>F75*'Taxes &amp; Other Charges'!$D$8</f>
        <v>1.686775894348592</v>
      </c>
      <c r="N75" s="376">
        <f>(G75+H75+J75+K75+M75+I75)*'Taxes &amp; Other Charges'!$D$11</f>
        <v>3.1378000279798348</v>
      </c>
      <c r="O75" s="376">
        <f>(G75+H75+I75+J75+K75+M75+N75)*'Taxes &amp; Other Charges'!$D$13</f>
        <v>0.39015116806370681</v>
      </c>
      <c r="P75" s="376">
        <f>(I75+L75)*'Taxes &amp; Other Charges'!$D$14</f>
        <v>6.1002933280871106E-2</v>
      </c>
      <c r="Q75" s="376">
        <f>(G75+H75+J75+K75+M75+N75+O75-L75)*'Taxes &amp; Other Charges'!$D$15</f>
        <v>2.2501135590129797</v>
      </c>
      <c r="R75" s="376">
        <f>(G75+H75+I75+J75+K75+M75+N75+O75+P75+Q75)*'Taxes &amp; Other Charges'!$D$16</f>
        <v>3.4755607626454417</v>
      </c>
      <c r="S75" s="377">
        <f t="shared" si="19"/>
        <v>12.57797622256234</v>
      </c>
      <c r="T75" s="373">
        <f t="shared" si="20"/>
        <v>142.4979912684631</v>
      </c>
      <c r="U75" s="374">
        <f t="shared" si="21"/>
        <v>135.88463047783782</v>
      </c>
    </row>
    <row r="76" spans="2:21" x14ac:dyDescent="0.2">
      <c r="B76" s="101" t="s">
        <v>31</v>
      </c>
      <c r="C76" s="101">
        <v>31</v>
      </c>
      <c r="D76" s="102">
        <f t="shared" si="18"/>
        <v>744</v>
      </c>
      <c r="E76" s="102">
        <f t="shared" ref="E76:E83" si="22">D76+E75</f>
        <v>3624</v>
      </c>
      <c r="F76" s="193">
        <f>'Energy Charge'!D68+'Energy Charge'!D82</f>
        <v>612.51025643751382</v>
      </c>
      <c r="G76" s="107">
        <f>C76*'Residential Rates'!$I$8</f>
        <v>62.309999999999995</v>
      </c>
      <c r="H76" s="107">
        <f>'Energy Charge'!K68+'Energy Charge'!K82</f>
        <v>29.55650035063254</v>
      </c>
      <c r="I76" s="109">
        <f>F76*PSC!$C$11</f>
        <v>62.875402843823665</v>
      </c>
      <c r="J76" s="375">
        <f>(G76+H76)*'Taxes &amp; Other Charges'!$D$4</f>
        <v>-2.2819638687097124</v>
      </c>
      <c r="K76" s="376">
        <f>(G76+H76)*'Taxes &amp; Other Charges'!$D$5</f>
        <v>1.8738010076518516</v>
      </c>
      <c r="L76" s="376">
        <f>F76*'Taxes &amp; Other Charges'!$D$7</f>
        <v>2.3275389744625525</v>
      </c>
      <c r="M76" s="376">
        <f>F76*'Taxes &amp; Other Charges'!$D$8</f>
        <v>2.0041335590635452</v>
      </c>
      <c r="N76" s="376">
        <f>(G76+H76+J76+K76+M76+I76)*'Taxes &amp; Other Charges'!$D$11</f>
        <v>3.6833203089064024</v>
      </c>
      <c r="O76" s="376">
        <f>(G76+H76+I76+J76+K76+M76+N76)*'Taxes &amp; Other Charges'!$D$13</f>
        <v>0.45798065780431602</v>
      </c>
      <c r="P76" s="376">
        <f>(I76+L76)*'Taxes &amp; Other Charges'!$D$14</f>
        <v>8.3264156701951503E-2</v>
      </c>
      <c r="Q76" s="376">
        <f>(G76+H76+J76+K76+M76+N76+O76-L76)*'Taxes &amp; Other Charges'!$D$15</f>
        <v>2.4103934197013843</v>
      </c>
      <c r="R76" s="376">
        <f>(G76+H76+I76+J76+K76+M76+N76+O76+P76+Q76)*'Taxes &amp; Other Charges'!$D$16</f>
        <v>4.0743208108893985</v>
      </c>
      <c r="S76" s="377">
        <f t="shared" si="19"/>
        <v>14.63278902647169</v>
      </c>
      <c r="T76" s="373">
        <f t="shared" si="20"/>
        <v>167.04715324646531</v>
      </c>
      <c r="U76" s="374">
        <f t="shared" si="21"/>
        <v>159.28951212666954</v>
      </c>
    </row>
    <row r="77" spans="2:21" x14ac:dyDescent="0.2">
      <c r="B77" s="110" t="s">
        <v>83</v>
      </c>
      <c r="C77" s="110">
        <v>30</v>
      </c>
      <c r="D77" s="111">
        <f t="shared" si="18"/>
        <v>720</v>
      </c>
      <c r="E77" s="111">
        <f t="shared" si="22"/>
        <v>4344</v>
      </c>
      <c r="F77" s="194">
        <f>'Energy Charge'!D69+'Energy Charge'!D83</f>
        <v>845.57224163930994</v>
      </c>
      <c r="G77" s="124">
        <f>C77*'Residential Rates'!$I$8</f>
        <v>60.3</v>
      </c>
      <c r="H77" s="124">
        <f>'Energy Charge'!K69+'Energy Charge'!K83</f>
        <v>65.73020466189989</v>
      </c>
      <c r="I77" s="79">
        <f>F77*PSC!$C$12</f>
        <v>86.473290863485673</v>
      </c>
      <c r="J77" s="378">
        <f>(G77+H77)*'Taxes &amp; Other Charges'!$D$4</f>
        <v>-3.1305902838015935</v>
      </c>
      <c r="K77" s="379">
        <f>(G77+H77)*'Taxes &amp; Other Charges'!$D$5</f>
        <v>2.5706380844887717</v>
      </c>
      <c r="L77" s="379">
        <f>F77*'Taxes &amp; Other Charges'!$D$6</f>
        <v>10.14686689967172</v>
      </c>
      <c r="M77" s="379">
        <f>F77*'Taxes &amp; Other Charges'!$D$8</f>
        <v>2.7667123746438222</v>
      </c>
      <c r="N77" s="379">
        <f>(G77+H77+J77+K77+M77+I77)*'Taxes &amp; Other Charges'!$D$11</f>
        <v>5.0585736243088828</v>
      </c>
      <c r="O77" s="379">
        <f>(G77+H77+I77+J77+K77+M77+N77)*'Taxes &amp; Other Charges'!$D$13</f>
        <v>0.62897838952822283</v>
      </c>
      <c r="P77" s="379">
        <f>(I77+L77)*'Taxes &amp; Other Charges'!$D$14</f>
        <v>0.12338394146355199</v>
      </c>
      <c r="Q77" s="379">
        <f>(G77+H77+J77+K77+M77+N77+O77-L77)*'Taxes &amp; Other Charges'!$D$15</f>
        <v>3.1314507661203739</v>
      </c>
      <c r="R77" s="379">
        <f>(G77+H77+I77+J77+K77+M77+N77+O77+P77+Q77)*'Taxes &amp; Other Charges'!$D$16</f>
        <v>5.5913160605534395</v>
      </c>
      <c r="S77" s="380">
        <f t="shared" si="19"/>
        <v>26.887329856977189</v>
      </c>
      <c r="T77" s="373">
        <f t="shared" si="20"/>
        <v>229.24395848269103</v>
      </c>
      <c r="U77" s="374">
        <f t="shared" si="21"/>
        <v>218.5940687978287</v>
      </c>
    </row>
    <row r="78" spans="2:21" x14ac:dyDescent="0.2">
      <c r="B78" s="110" t="s">
        <v>99</v>
      </c>
      <c r="C78" s="110">
        <v>31</v>
      </c>
      <c r="D78" s="111">
        <f t="shared" si="18"/>
        <v>744</v>
      </c>
      <c r="E78" s="111">
        <f t="shared" si="22"/>
        <v>5088</v>
      </c>
      <c r="F78" s="194">
        <f>'Energy Charge'!D70+'Energy Charge'!D84</f>
        <v>1253.0216187515821</v>
      </c>
      <c r="G78" s="124">
        <f>C78*'Residential Rates'!$I$8</f>
        <v>62.309999999999995</v>
      </c>
      <c r="H78" s="124">
        <f>'Energy Charge'!K70+'Energy Charge'!K84</f>
        <v>104.25138668169882</v>
      </c>
      <c r="I78" s="79">
        <f>F78*PSC!$C$13</f>
        <v>161.43554629509759</v>
      </c>
      <c r="J78" s="378">
        <f>(G78+H78)*'Taxes &amp; Other Charges'!$D$4</f>
        <v>-4.1373848451733988</v>
      </c>
      <c r="K78" s="379">
        <f>(G78+H78)*'Taxes &amp; Other Charges'!$D$5</f>
        <v>3.3973526041466107</v>
      </c>
      <c r="L78" s="379">
        <f>F78*'Taxes &amp; Other Charges'!$D$6</f>
        <v>15.036259425018985</v>
      </c>
      <c r="M78" s="379">
        <f>F78*'Taxes &amp; Other Charges'!$D$8</f>
        <v>4.0998867365551765</v>
      </c>
      <c r="N78" s="379">
        <f>(G78+H78+J78+K78+M78+I78)*'Taxes &amp; Other Charges'!$D$11</f>
        <v>7.8067659128479727</v>
      </c>
      <c r="O78" s="379">
        <f>(G78+H78+I78+J78+K78+M78+N78)*'Taxes &amp; Other Charges'!$D$13</f>
        <v>0.97068608978836435</v>
      </c>
      <c r="P78" s="379">
        <f>(I78+L78)*'Taxes &amp; Other Charges'!$D$14</f>
        <v>0.22535449590458886</v>
      </c>
      <c r="Q78" s="379">
        <f>(G78+H78+J78+K78+M78+N78+O78-L78)*'Taxes &amp; Other Charges'!$D$15</f>
        <v>4.1404959115638125</v>
      </c>
      <c r="R78" s="379">
        <f>(G78+H78+I78+J78+K78+M78+N78+O78+P78+Q78)*'Taxes &amp; Other Charges'!$D$16</f>
        <v>8.6125022470607373</v>
      </c>
      <c r="S78" s="380">
        <f t="shared" si="19"/>
        <v>40.151918577712856</v>
      </c>
      <c r="T78" s="373">
        <f t="shared" si="20"/>
        <v>353.11259212949022</v>
      </c>
      <c r="U78" s="374">
        <f t="shared" si="21"/>
        <v>336.69332396958151</v>
      </c>
    </row>
    <row r="79" spans="2:21" x14ac:dyDescent="0.2">
      <c r="B79" s="110" t="s">
        <v>84</v>
      </c>
      <c r="C79" s="110">
        <v>31</v>
      </c>
      <c r="D79" s="111">
        <f t="shared" si="18"/>
        <v>744</v>
      </c>
      <c r="E79" s="111">
        <f t="shared" si="22"/>
        <v>5832</v>
      </c>
      <c r="F79" s="194">
        <f>'Energy Charge'!D71+'Energy Charge'!D85</f>
        <v>1302.005108947616</v>
      </c>
      <c r="G79" s="124">
        <f>C79*'Residential Rates'!$I$8</f>
        <v>62.309999999999995</v>
      </c>
      <c r="H79" s="124">
        <f>'Energy Charge'!K71+'Energy Charge'!K85</f>
        <v>111.07837586769594</v>
      </c>
      <c r="I79" s="79">
        <f>F79*PSC!$C$14</f>
        <v>180.48394820231852</v>
      </c>
      <c r="J79" s="378">
        <f>(G79+H79)*'Taxes &amp; Other Charges'!$D$4</f>
        <v>-4.306967256553567</v>
      </c>
      <c r="K79" s="379">
        <f>(G79+H79)*'Taxes &amp; Other Charges'!$D$5</f>
        <v>3.5366027025733939</v>
      </c>
      <c r="L79" s="379">
        <f>F79*'Taxes &amp; Other Charges'!$D$6</f>
        <v>15.624061307371392</v>
      </c>
      <c r="M79" s="379">
        <f>F79*'Taxes &amp; Other Charges'!$D$8</f>
        <v>4.2601607164765998</v>
      </c>
      <c r="N79" s="379">
        <f>(G79+H79+J79+K79+M79+I79)*'Taxes &amp; Other Charges'!$D$11</f>
        <v>8.4194515526779554</v>
      </c>
      <c r="O79" s="379">
        <f>(G79+H79+I79+J79+K79+M79+N79)*'Taxes &amp; Other Charges'!$D$13</f>
        <v>1.0468668584492105</v>
      </c>
      <c r="P79" s="379">
        <f>(I79+L79)*'Taxes &amp; Other Charges'!$D$14</f>
        <v>0.25042992814387399</v>
      </c>
      <c r="Q79" s="379">
        <f>(G79+H79+J79+K79+M79+N79+O79-L79)*'Taxes &amp; Other Charges'!$D$15</f>
        <v>4.3190561366597535</v>
      </c>
      <c r="R79" s="379">
        <f>(G79+H79+I79+J79+K79+M79+N79+O79+P79+Q79)*'Taxes &amp; Other Charges'!$D$16</f>
        <v>9.2849481177110444</v>
      </c>
      <c r="S79" s="380">
        <f t="shared" si="19"/>
        <v>42.434610063509659</v>
      </c>
      <c r="T79" s="373">
        <f t="shared" si="20"/>
        <v>380.68287282615279</v>
      </c>
      <c r="U79" s="374">
        <f t="shared" si="21"/>
        <v>362.97847315576377</v>
      </c>
    </row>
    <row r="80" spans="2:21" x14ac:dyDescent="0.2">
      <c r="B80" s="110" t="s">
        <v>100</v>
      </c>
      <c r="C80" s="110">
        <v>30</v>
      </c>
      <c r="D80" s="111">
        <f t="shared" si="18"/>
        <v>720</v>
      </c>
      <c r="E80" s="111">
        <f t="shared" si="22"/>
        <v>6552</v>
      </c>
      <c r="F80" s="194">
        <f>'Energy Charge'!D72+'Energy Charge'!D86</f>
        <v>886.30041867888588</v>
      </c>
      <c r="G80" s="124">
        <f>C80*'Residential Rates'!$I$8</f>
        <v>60.3</v>
      </c>
      <c r="H80" s="124">
        <f>'Energy Charge'!K72+'Energy Charge'!K86</f>
        <v>70.119221502577147</v>
      </c>
      <c r="I80" s="79">
        <f>F80*PSC!$C$15</f>
        <v>118.29008537897751</v>
      </c>
      <c r="J80" s="378">
        <f>(G80+H80)*'Taxes &amp; Other Charges'!$D$4</f>
        <v>-3.2396134621240167</v>
      </c>
      <c r="K80" s="379">
        <f>(G80+H80)*'Taxes &amp; Other Charges'!$D$5</f>
        <v>2.660160860988066</v>
      </c>
      <c r="L80" s="379">
        <f>F80*'Taxes &amp; Other Charges'!$D$6</f>
        <v>10.635605024146631</v>
      </c>
      <c r="M80" s="379">
        <f>F80*'Taxes &amp; Other Charges'!$D$8</f>
        <v>2.8999749699173147</v>
      </c>
      <c r="N80" s="379">
        <f>(G80+H80+J80+K80+M80+I80)*'Taxes &amp; Other Charges'!$D$11</f>
        <v>5.9142627771379175</v>
      </c>
      <c r="O80" s="379">
        <f>(G80+H80+I80+J80+K80+M80+N80)*'Taxes &amp; Other Charges'!$D$13</f>
        <v>0.73537399138263038</v>
      </c>
      <c r="P80" s="379">
        <f>(I80+L80)*'Taxes &amp; Other Charges'!$D$14</f>
        <v>0.16463810664478953</v>
      </c>
      <c r="Q80" s="379">
        <f>(G80+H80+J80+K80+M80+N80+O80-L80)*'Taxes &amp; Other Charges'!$D$15</f>
        <v>3.2573417693024145</v>
      </c>
      <c r="R80" s="379">
        <f>(G80+H80+I80+J80+K80+M80+N80+O80+P80+Q80)*'Taxes &amp; Other Charges'!$D$16</f>
        <v>6.5275361473700944</v>
      </c>
      <c r="S80" s="380">
        <f t="shared" si="19"/>
        <v>29.555280184765842</v>
      </c>
      <c r="T80" s="373">
        <f t="shared" si="20"/>
        <v>267.62898204217385</v>
      </c>
      <c r="U80" s="374">
        <f t="shared" si="21"/>
        <v>255.18718311766585</v>
      </c>
    </row>
    <row r="81" spans="2:21" x14ac:dyDescent="0.2">
      <c r="B81" s="101" t="s">
        <v>86</v>
      </c>
      <c r="C81" s="101">
        <v>31</v>
      </c>
      <c r="D81" s="102">
        <f t="shared" si="18"/>
        <v>744</v>
      </c>
      <c r="E81" s="102">
        <f t="shared" si="22"/>
        <v>7296</v>
      </c>
      <c r="F81" s="193">
        <f>'Energy Charge'!D73+'Energy Charge'!D87</f>
        <v>610.33550915214141</v>
      </c>
      <c r="G81" s="107">
        <f>C81*'Residential Rates'!$I$8</f>
        <v>62.309999999999995</v>
      </c>
      <c r="H81" s="107">
        <f>'Energy Charge'!K73+'Energy Charge'!K87</f>
        <v>29.473455047114754</v>
      </c>
      <c r="I81" s="109">
        <f>F81*PSC!$C$16</f>
        <v>82.113929065819946</v>
      </c>
      <c r="J81" s="375">
        <f>(G81+H81)*'Taxes &amp; Other Charges'!$D$4</f>
        <v>-2.2799010233703307</v>
      </c>
      <c r="K81" s="376">
        <f>(G81+H81)*'Taxes &amp; Other Charges'!$D$5</f>
        <v>1.8721071325959995</v>
      </c>
      <c r="L81" s="376">
        <f>F81*'Taxes &amp; Other Charges'!$D$7</f>
        <v>2.3192749347781372</v>
      </c>
      <c r="M81" s="376">
        <f>F81*'Taxes &amp; Other Charges'!$D$8</f>
        <v>1.9970177859458067</v>
      </c>
      <c r="N81" s="376">
        <f>(G81+H81+J81+K81+M81+I81)*'Taxes &amp; Other Charges'!$D$11</f>
        <v>4.1344644846709819</v>
      </c>
      <c r="O81" s="376">
        <f>(G81+H81+I81+J81+K81+M81+N81)*'Taxes &amp; Other Charges'!$D$13</f>
        <v>0.51407550947432823</v>
      </c>
      <c r="P81" s="376">
        <f>(I81+L81)*'Taxes &amp; Other Charges'!$D$14</f>
        <v>0.10782120150876374</v>
      </c>
      <c r="Q81" s="376">
        <f>(G81+H81+J81+K81+M81+N81+O81-L81)*'Taxes &amp; Other Charges'!$D$15</f>
        <v>2.4211634812978291</v>
      </c>
      <c r="R81" s="376">
        <f>(G81+H81+I81+J81+K81+M81+N81+O81+P81+Q81)*'Taxes &amp; Other Charges'!$D$16</f>
        <v>4.5666033171264528</v>
      </c>
      <c r="S81" s="377">
        <f t="shared" si="19"/>
        <v>15.652626824027969</v>
      </c>
      <c r="T81" s="373">
        <f t="shared" si="20"/>
        <v>187.23073600218456</v>
      </c>
      <c r="U81" s="374">
        <f t="shared" si="21"/>
        <v>178.52966820038711</v>
      </c>
    </row>
    <row r="82" spans="2:21" x14ac:dyDescent="0.2">
      <c r="B82" s="101" t="s">
        <v>87</v>
      </c>
      <c r="C82" s="101">
        <v>30</v>
      </c>
      <c r="D82" s="102">
        <f t="shared" si="18"/>
        <v>720</v>
      </c>
      <c r="E82" s="102">
        <f t="shared" si="22"/>
        <v>8016</v>
      </c>
      <c r="F82" s="193">
        <f>'Energy Charge'!D74+'Energy Charge'!D88</f>
        <v>616.56398683031534</v>
      </c>
      <c r="G82" s="107">
        <f>C82*'Residential Rates'!$I$8</f>
        <v>60.3</v>
      </c>
      <c r="H82" s="107">
        <f>'Energy Charge'!K74+'Energy Charge'!K88</f>
        <v>29.71569903495827</v>
      </c>
      <c r="I82" s="109">
        <f>F82*PSC!$C$17</f>
        <v>85.315191985684393</v>
      </c>
      <c r="J82" s="375">
        <f>(G82+H82)*'Taxes &amp; Other Charges'!$D$4</f>
        <v>-2.2359899640283634</v>
      </c>
      <c r="K82" s="376">
        <f>(G82+H82)*'Taxes &amp; Other Charges'!$D$5</f>
        <v>1.8360502132160434</v>
      </c>
      <c r="L82" s="376">
        <f>F82*'Taxes &amp; Other Charges'!$D$7</f>
        <v>2.3429431499551985</v>
      </c>
      <c r="M82" s="376">
        <f>F82*'Taxes &amp; Other Charges'!$D$8</f>
        <v>2.017397364908792</v>
      </c>
      <c r="N82" s="376">
        <f>(G82+H82+J82+K82+M82+I82)*'Taxes &amp; Other Charges'!$D$11</f>
        <v>4.1689030938344542</v>
      </c>
      <c r="O82" s="376">
        <f>(G82+H82+I82+J82+K82+M82+N82)*'Taxes &amp; Other Charges'!$D$13</f>
        <v>0.51835757444717756</v>
      </c>
      <c r="P82" s="376">
        <f>(I82+L82)*'Taxes &amp; Other Charges'!$D$14</f>
        <v>0.11193943856821176</v>
      </c>
      <c r="Q82" s="376">
        <f>(G82+H82+J82+K82+M82+N82+O82-L82)*'Taxes &amp; Other Charges'!$D$15</f>
        <v>2.3775361189605757</v>
      </c>
      <c r="R82" s="376">
        <f>(G82+H82+I82+J82+K82+M82+N82+O82+P82+Q82)*'Taxes &amp; Other Charges'!$D$16</f>
        <v>4.6031271215137384</v>
      </c>
      <c r="S82" s="377">
        <f t="shared" si="19"/>
        <v>15.740264111375829</v>
      </c>
      <c r="T82" s="373">
        <f t="shared" si="20"/>
        <v>188.72821198206327</v>
      </c>
      <c r="U82" s="374">
        <f t="shared" si="21"/>
        <v>179.95618176671508</v>
      </c>
    </row>
    <row r="83" spans="2:21" ht="13.5" thickBot="1" x14ac:dyDescent="0.25">
      <c r="B83" s="114" t="s">
        <v>88</v>
      </c>
      <c r="C83" s="114">
        <v>31</v>
      </c>
      <c r="D83" s="102">
        <f t="shared" si="18"/>
        <v>744</v>
      </c>
      <c r="E83" s="115">
        <f t="shared" si="22"/>
        <v>8760</v>
      </c>
      <c r="F83" s="195">
        <f>'Energy Charge'!D75+'Energy Charge'!D89</f>
        <v>671.38828267543897</v>
      </c>
      <c r="G83" s="116">
        <f>C83*'Residential Rates'!$I$8</f>
        <v>62.309999999999995</v>
      </c>
      <c r="H83" s="116">
        <f>'Energy Charge'!K75+'Energy Charge'!K89</f>
        <v>31.854090232345154</v>
      </c>
      <c r="I83" s="118">
        <f>F83*PSC!$C$18</f>
        <v>85.027297671148304</v>
      </c>
      <c r="J83" s="381">
        <f>(G83+H83)*'Taxes &amp; Other Charges'!$D$4</f>
        <v>-2.3390360013714533</v>
      </c>
      <c r="K83" s="382">
        <f>(G83+H83)*'Taxes &amp; Other Charges'!$D$5</f>
        <v>1.9206649484691438</v>
      </c>
      <c r="L83" s="382">
        <f>F83*'Taxes &amp; Other Charges'!$D$7</f>
        <v>2.5512754741666681</v>
      </c>
      <c r="M83" s="382">
        <f>F83*'Taxes &amp; Other Charges'!$D$8</f>
        <v>2.1967824609140365</v>
      </c>
      <c r="N83" s="382">
        <f>(G83+H83+J83+K83+M83+I83)*'Taxes &amp; Other Charges'!$D$11</f>
        <v>4.2636484717790619</v>
      </c>
      <c r="O83" s="382">
        <f>(G83+H83+I83+J83+K83+M83+N83)*'Taxes &amp; Other Charges'!$D$13</f>
        <v>0.53013812755575951</v>
      </c>
      <c r="P83" s="382">
        <f>(I83+L83)*'Taxes &amp; Other Charges'!$D$14</f>
        <v>0.11183783790656722</v>
      </c>
      <c r="Q83" s="382">
        <f>(G83+H83+J83+K83+M83+N83+O83-L83)*'Taxes &amp; Other Charges'!$D$15</f>
        <v>2.4839826379550174</v>
      </c>
      <c r="R83" s="382">
        <f>(G83+H83+I83+J83+K83+M83+N83+O83+P83+Q83)*'Taxes &amp; Other Charges'!$D$16</f>
        <v>4.7089851596675407</v>
      </c>
      <c r="S83" s="383">
        <f t="shared" si="19"/>
        <v>16.42827911704234</v>
      </c>
      <c r="T83" s="373">
        <f t="shared" si="20"/>
        <v>193.06839154636916</v>
      </c>
      <c r="U83" s="374">
        <f t="shared" si="21"/>
        <v>184.09575791492256</v>
      </c>
    </row>
    <row r="84" spans="2:21" x14ac:dyDescent="0.2">
      <c r="B84" s="119"/>
      <c r="C84" s="119"/>
      <c r="D84" s="119"/>
      <c r="E84" s="120" t="s">
        <v>91</v>
      </c>
      <c r="F84" s="121">
        <f>SUM(F72:F83)</f>
        <v>9105.7255731997466</v>
      </c>
      <c r="G84" s="88">
        <f>SUM(G72:G83)</f>
        <v>733.64999999999986</v>
      </c>
      <c r="H84" s="88">
        <f>SUM(H72:H83)</f>
        <v>584.46052622325703</v>
      </c>
      <c r="I84" s="88">
        <f>SUM(I72:I83)</f>
        <v>1102.2791273944761</v>
      </c>
      <c r="J84" s="374">
        <f t="shared" ref="J84:S84" si="23">SUM(J72:J83)</f>
        <v>-32.741865471385708</v>
      </c>
      <c r="K84" s="374">
        <f t="shared" si="23"/>
        <v>26.885500403375776</v>
      </c>
      <c r="L84" s="374">
        <f t="shared" si="23"/>
        <v>69.754332159901665</v>
      </c>
      <c r="M84" s="374">
        <f t="shared" si="23"/>
        <v>29.793934075509565</v>
      </c>
      <c r="N84" s="374">
        <f t="shared" si="23"/>
        <v>57.588349365050497</v>
      </c>
      <c r="O84" s="374">
        <f t="shared" si="23"/>
        <v>7.1604823670361917</v>
      </c>
      <c r="P84" s="374">
        <f t="shared" si="23"/>
        <v>1.4966867278509406</v>
      </c>
      <c r="Q84" s="374">
        <f t="shared" si="23"/>
        <v>33.825840605919616</v>
      </c>
      <c r="R84" s="374">
        <f t="shared" si="23"/>
        <v>63.609964542277254</v>
      </c>
      <c r="S84" s="384">
        <f t="shared" si="23"/>
        <v>257.37322477553585</v>
      </c>
      <c r="T84" s="373"/>
    </row>
    <row r="85" spans="2:21" ht="13.5" thickBot="1" x14ac:dyDescent="0.25"/>
    <row r="86" spans="2:21" ht="15.75" customHeight="1" thickBot="1" x14ac:dyDescent="0.3">
      <c r="B86" s="93" t="s">
        <v>111</v>
      </c>
      <c r="C86" s="94"/>
      <c r="D86" s="95"/>
      <c r="J86" s="585" t="s">
        <v>40</v>
      </c>
      <c r="K86" s="586"/>
      <c r="L86" s="586"/>
      <c r="M86" s="586"/>
      <c r="N86" s="586"/>
      <c r="O86" s="586"/>
      <c r="P86" s="586"/>
      <c r="Q86" s="586"/>
      <c r="R86" s="586"/>
      <c r="S86" s="587"/>
    </row>
    <row r="87" spans="2:21" s="199" customFormat="1" ht="63.75" x14ac:dyDescent="0.2">
      <c r="B87" s="123" t="s">
        <v>27</v>
      </c>
      <c r="C87" s="123" t="s">
        <v>90</v>
      </c>
      <c r="D87" s="123" t="s">
        <v>93</v>
      </c>
      <c r="E87" s="123" t="s">
        <v>94</v>
      </c>
      <c r="F87" s="123" t="s">
        <v>114</v>
      </c>
      <c r="G87" s="123" t="s">
        <v>0</v>
      </c>
      <c r="H87" s="97" t="s">
        <v>96</v>
      </c>
      <c r="I87" s="98" t="s">
        <v>78</v>
      </c>
      <c r="J87" s="197" t="s">
        <v>57</v>
      </c>
      <c r="K87" s="198" t="s">
        <v>59</v>
      </c>
      <c r="L87" s="198" t="s">
        <v>97</v>
      </c>
      <c r="M87" s="198" t="s">
        <v>63</v>
      </c>
      <c r="N87" s="198" t="s">
        <v>66</v>
      </c>
      <c r="O87" s="198" t="s">
        <v>70</v>
      </c>
      <c r="P87" s="198" t="s">
        <v>71</v>
      </c>
      <c r="Q87" s="198" t="s">
        <v>72</v>
      </c>
      <c r="R87" s="198" t="s">
        <v>73</v>
      </c>
      <c r="S87" s="99" t="s">
        <v>98</v>
      </c>
      <c r="T87" s="100" t="s">
        <v>167</v>
      </c>
      <c r="U87" s="100" t="s">
        <v>338</v>
      </c>
    </row>
    <row r="88" spans="2:21" x14ac:dyDescent="0.2">
      <c r="B88" s="101" t="s">
        <v>79</v>
      </c>
      <c r="C88" s="101">
        <v>31</v>
      </c>
      <c r="D88" s="102">
        <f t="shared" ref="D88:D99" si="24">C88*$C$7</f>
        <v>744</v>
      </c>
      <c r="E88" s="102"/>
      <c r="F88" s="193">
        <f>'Energy Charge'!D93+'Energy Charge'!D107</f>
        <v>686.90673100220874</v>
      </c>
      <c r="G88" s="103">
        <f>C88*'Residential Rates'!$I$9</f>
        <v>62.309999999999995</v>
      </c>
      <c r="H88" s="103">
        <f>'Energy Charge'!K93+'Energy Charge'!K107</f>
        <v>33.975679830397773</v>
      </c>
      <c r="I88" s="105">
        <f>F88*PSC!$C$7</f>
        <v>82.103900836500998</v>
      </c>
      <c r="J88" s="370">
        <f>(G88+H88)*'Taxes &amp; Other Charges'!$D$4</f>
        <v>-2.3917362869870806</v>
      </c>
      <c r="K88" s="371">
        <f>(G88+H88)*'Taxes &amp; Other Charges'!$D$5</f>
        <v>1.9639390115006232</v>
      </c>
      <c r="L88" s="371">
        <f>F88*'Taxes &amp; Other Charges'!$D$7</f>
        <v>2.6102455778083931</v>
      </c>
      <c r="M88" s="371">
        <f>F88*'Taxes &amp; Other Charges'!$D$8</f>
        <v>2.2475588238392272</v>
      </c>
      <c r="N88" s="371">
        <f>(G88+H88+J88+K88+M88+I88)*'Taxes &amp; Other Charges'!$D$11</f>
        <v>4.2457321025913259</v>
      </c>
      <c r="O88" s="371">
        <f>(G88+H88+I88+J88+K88+M88+N88)*'Taxes &amp; Other Charges'!$D$13</f>
        <v>0.5279104226976663</v>
      </c>
      <c r="P88" s="371">
        <f>(I88+L88)*'Taxes &amp; Other Charges'!$D$14</f>
        <v>0.10817996497107309</v>
      </c>
      <c r="Q88" s="371">
        <f>(G88+H88+J88+K88+M88+N88+O88-L88)*'Taxes &amp; Other Charges'!$D$15</f>
        <v>2.5367013408153216</v>
      </c>
      <c r="R88" s="371">
        <f>(G88+H88+I88+J88+K88+M88+N88+O88+P88+Q88)*'Taxes &amp; Other Charges'!$D$16</f>
        <v>4.6906966511581727</v>
      </c>
      <c r="S88" s="372">
        <f t="shared" ref="S88:S99" si="25">SUM(J88:R88)</f>
        <v>16.539227608394722</v>
      </c>
      <c r="T88" s="373">
        <f>SUM(G88:K88,M88:R88)</f>
        <v>192.31856269748508</v>
      </c>
      <c r="U88" s="374">
        <f>SUM(G88:I88,J88:K88,O88:Q88,M88)</f>
        <v>183.3821339437356</v>
      </c>
    </row>
    <row r="89" spans="2:21" x14ac:dyDescent="0.2">
      <c r="B89" s="101" t="s">
        <v>80</v>
      </c>
      <c r="C89" s="101">
        <v>28</v>
      </c>
      <c r="D89" s="102">
        <f t="shared" si="24"/>
        <v>672</v>
      </c>
      <c r="E89" s="102">
        <f>D89+D88</f>
        <v>1416</v>
      </c>
      <c r="F89" s="193">
        <f>'Energy Charge'!D94+'Energy Charge'!D108</f>
        <v>526.41105347136249</v>
      </c>
      <c r="G89" s="107">
        <f>C89*'Residential Rates'!$I$9</f>
        <v>56.279999999999994</v>
      </c>
      <c r="H89" s="107">
        <f>'Energy Charge'!K94+'Energy Charge'!K108</f>
        <v>25.468143662698552</v>
      </c>
      <c r="I89" s="109">
        <f>F89*PSC!$C$8</f>
        <v>57.931010023469966</v>
      </c>
      <c r="J89" s="375">
        <f>(G89+H89)*'Taxes &amp; Other Charges'!$D$4</f>
        <v>-2.0306238885814318</v>
      </c>
      <c r="K89" s="376">
        <f>(G89+H89)*'Taxes &amp; Other Charges'!$D$5</f>
        <v>1.6674168862880621</v>
      </c>
      <c r="L89" s="376">
        <f>F89*'Taxes &amp; Other Charges'!$D$7</f>
        <v>2.0003620031911775</v>
      </c>
      <c r="M89" s="376">
        <f>F89*'Taxes &amp; Other Charges'!$D$8</f>
        <v>1.7224169669582983</v>
      </c>
      <c r="N89" s="376">
        <f>(G89+H89+J89+K89+M89+I89)*'Taxes &amp; Other Charges'!$D$11</f>
        <v>3.3228638476136361</v>
      </c>
      <c r="O89" s="376">
        <f>(G89+H89+I89+J89+K89+M89+N89)*'Taxes &amp; Other Charges'!$D$13</f>
        <v>0.41316183310055543</v>
      </c>
      <c r="P89" s="376">
        <f>(I89+L89)*'Taxes &amp; Other Charges'!$D$14</f>
        <v>7.653236207804627E-2</v>
      </c>
      <c r="Q89" s="376">
        <f>(G89+H89+J89+K89+M89+N89+O89-L89)*'Taxes &amp; Other Charges'!$D$15</f>
        <v>2.1464434947963231</v>
      </c>
      <c r="R89" s="376">
        <f>(G89+H89+I89+J89+K89+M89+N89+O89+P89+Q89)*'Taxes &amp; Other Charges'!$D$16</f>
        <v>3.6749341297105498</v>
      </c>
      <c r="S89" s="377">
        <f t="shared" si="25"/>
        <v>12.993507635155217</v>
      </c>
      <c r="T89" s="373">
        <f t="shared" ref="T89:T99" si="26">SUM(G89:K89,M89:R89)</f>
        <v>150.67229931813253</v>
      </c>
      <c r="U89" s="374">
        <f t="shared" ref="U89:U99" si="27">SUM(G89:I89,J89:K89,O89:Q89,M89)</f>
        <v>143.67450134080835</v>
      </c>
    </row>
    <row r="90" spans="2:21" x14ac:dyDescent="0.2">
      <c r="B90" s="101" t="s">
        <v>81</v>
      </c>
      <c r="C90" s="101">
        <v>31</v>
      </c>
      <c r="D90" s="102">
        <f t="shared" si="24"/>
        <v>744</v>
      </c>
      <c r="E90" s="102">
        <f>D90+E89</f>
        <v>2160</v>
      </c>
      <c r="F90" s="193">
        <f>'Energy Charge'!D95+'Energy Charge'!D109</f>
        <v>579.19206049460627</v>
      </c>
      <c r="G90" s="107">
        <f>C90*'Residential Rates'!$I$9</f>
        <v>62.309999999999995</v>
      </c>
      <c r="H90" s="107">
        <f>'Energy Charge'!K95+'Energy Charge'!K109</f>
        <v>28.252063959821001</v>
      </c>
      <c r="I90" s="109">
        <f>F90*PSC!$C$9</f>
        <v>54.417990043770729</v>
      </c>
      <c r="J90" s="375">
        <f>(G90+H90)*'Taxes &amp; Other Charges'!$D$4</f>
        <v>-2.2495616687619533</v>
      </c>
      <c r="K90" s="376">
        <f>(G90+H90)*'Taxes &amp; Other Charges'!$D$5</f>
        <v>1.8471944185884686</v>
      </c>
      <c r="L90" s="376">
        <f>F90*'Taxes &amp; Other Charges'!$D$7</f>
        <v>2.2009298298795037</v>
      </c>
      <c r="M90" s="376">
        <f>F90*'Taxes &amp; Other Charges'!$D$8</f>
        <v>1.8951164219383518</v>
      </c>
      <c r="N90" s="376">
        <f>(G90+H90+J90+K90+M90+I90)*'Taxes &amp; Other Charges'!$D$11</f>
        <v>3.4508992428114018</v>
      </c>
      <c r="O90" s="376">
        <f>(G90+H90+I90+J90+K90+M90+N90)*'Taxes &amp; Other Charges'!$D$13</f>
        <v>0.42908163632079677</v>
      </c>
      <c r="P90" s="376">
        <f>(I90+L90)*'Taxes &amp; Other Charges'!$D$14</f>
        <v>7.230236067865134E-2</v>
      </c>
      <c r="Q90" s="376">
        <f>(G90+H90+J90+K90+M90+N90+O90-L90)*'Taxes &amp; Other Charges'!$D$15</f>
        <v>2.3713730299110347</v>
      </c>
      <c r="R90" s="376">
        <f>(G90+H90+I90+J90+K90+M90+N90+O90+P90+Q90)*'Taxes &amp; Other Charges'!$D$16</f>
        <v>3.8199114861269621</v>
      </c>
      <c r="S90" s="377">
        <f t="shared" si="25"/>
        <v>13.837246757493217</v>
      </c>
      <c r="T90" s="373">
        <f t="shared" si="26"/>
        <v>156.61637093120544</v>
      </c>
      <c r="U90" s="374">
        <f t="shared" si="27"/>
        <v>149.34556020226708</v>
      </c>
    </row>
    <row r="91" spans="2:21" ht="17.25" customHeight="1" x14ac:dyDescent="0.2">
      <c r="B91" s="101" t="s">
        <v>82</v>
      </c>
      <c r="C91" s="101">
        <v>30</v>
      </c>
      <c r="D91" s="102">
        <f t="shared" si="24"/>
        <v>720</v>
      </c>
      <c r="E91" s="102">
        <f>D91+E90</f>
        <v>2880</v>
      </c>
      <c r="F91" s="193">
        <f>'Energy Charge'!D96+'Energy Charge'!D110</f>
        <v>515.51830511876278</v>
      </c>
      <c r="G91" s="107">
        <f>C91*'Residential Rates'!$I$9</f>
        <v>60.3</v>
      </c>
      <c r="H91" s="107">
        <f>'Energy Charge'!K96+'Energy Charge'!K110</f>
        <v>25.031108532013654</v>
      </c>
      <c r="I91" s="109">
        <f>F91*PSC!$C$10</f>
        <v>45.811534184378857</v>
      </c>
      <c r="J91" s="375">
        <f>(G91+H91)*'Taxes &amp; Other Charges'!$D$4</f>
        <v>-2.1196247359352189</v>
      </c>
      <c r="K91" s="376">
        <f>(G91+H91)*'Taxes &amp; Other Charges'!$D$5</f>
        <v>1.7404986207274822</v>
      </c>
      <c r="L91" s="376">
        <f>F91*'Taxes &amp; Other Charges'!$D$7</f>
        <v>1.9589695594512986</v>
      </c>
      <c r="M91" s="376">
        <f>F91*'Taxes &amp; Other Charges'!$D$8</f>
        <v>1.686775894348592</v>
      </c>
      <c r="N91" s="376">
        <f>(G91+H91+J91+K91+M91+I91)*'Taxes &amp; Other Charges'!$D$11</f>
        <v>3.1205288911947657</v>
      </c>
      <c r="O91" s="376">
        <f>(G91+H91+I91+J91+K91+M91+N91)*'Taxes &amp; Other Charges'!$D$13</f>
        <v>0.38800369080881592</v>
      </c>
      <c r="P91" s="376">
        <f>(I91+L91)*'Taxes &amp; Other Charges'!$D$14</f>
        <v>6.1002933280871106E-2</v>
      </c>
      <c r="Q91" s="376">
        <f>(G91+H91+J91+K91+M91+N91+O91-L91)*'Taxes &amp; Other Charges'!$D$15</f>
        <v>2.2310763414214474</v>
      </c>
      <c r="R91" s="376">
        <f>(G91+H91+I91+J91+K91+M91+N91+O91+P91+Q91)*'Taxes &amp; Other Charges'!$D$16</f>
        <v>3.4562726088059819</v>
      </c>
      <c r="S91" s="377">
        <f t="shared" si="25"/>
        <v>12.523503804104037</v>
      </c>
      <c r="T91" s="373">
        <f t="shared" si="26"/>
        <v>141.70717696104526</v>
      </c>
      <c r="U91" s="374">
        <f t="shared" si="27"/>
        <v>135.13037546104451</v>
      </c>
    </row>
    <row r="92" spans="2:21" x14ac:dyDescent="0.2">
      <c r="B92" s="101" t="s">
        <v>31</v>
      </c>
      <c r="C92" s="101">
        <v>31</v>
      </c>
      <c r="D92" s="102">
        <f t="shared" si="24"/>
        <v>744</v>
      </c>
      <c r="E92" s="102">
        <f t="shared" ref="E92:E99" si="28">D92+E91</f>
        <v>3624</v>
      </c>
      <c r="F92" s="193">
        <f>'Energy Charge'!D97+'Energy Charge'!D111</f>
        <v>612.51025643751382</v>
      </c>
      <c r="G92" s="107">
        <f>C92*'Residential Rates'!$I$9</f>
        <v>62.309999999999995</v>
      </c>
      <c r="H92" s="107">
        <f>'Energy Charge'!K97+'Energy Charge'!K111</f>
        <v>29.583881187784225</v>
      </c>
      <c r="I92" s="109">
        <f>F92*PSC!$C$11</f>
        <v>62.875402843823665</v>
      </c>
      <c r="J92" s="375">
        <f>(G92+H92)*'Taxes &amp; Other Charges'!$D$4</f>
        <v>-2.2826440087045601</v>
      </c>
      <c r="K92" s="376">
        <f>(G92+H92)*'Taxes &amp; Other Charges'!$D$5</f>
        <v>1.8743594945872346</v>
      </c>
      <c r="L92" s="376">
        <f>F92*'Taxes &amp; Other Charges'!$D$7</f>
        <v>2.3275389744625525</v>
      </c>
      <c r="M92" s="376">
        <f>F92*'Taxes &amp; Other Charges'!$D$8</f>
        <v>2.0041335590635452</v>
      </c>
      <c r="N92" s="376">
        <f>(G92+H92+J92+K92+M92+I92)*'Taxes &amp; Other Charges'!$D$11</f>
        <v>3.6839625352836149</v>
      </c>
      <c r="O92" s="376">
        <f>(G92+H92+I92+J92+K92+M92+N92)*'Taxes &amp; Other Charges'!$D$13</f>
        <v>0.45806051164107953</v>
      </c>
      <c r="P92" s="376">
        <f>(I92+L92)*'Taxes &amp; Other Charges'!$D$14</f>
        <v>8.3264156701951503E-2</v>
      </c>
      <c r="Q92" s="376">
        <f>(G92+H92+J92+K92+M92+N92+O92-L92)*'Taxes &amp; Other Charges'!$D$15</f>
        <v>2.4111013177070668</v>
      </c>
      <c r="R92" s="376">
        <f>(G92+H92+I92+J92+K92+M92+N92+O92+P92+Q92)*'Taxes &amp; Other Charges'!$D$16</f>
        <v>4.0750380399471959</v>
      </c>
      <c r="S92" s="377">
        <f t="shared" si="25"/>
        <v>14.634814580689682</v>
      </c>
      <c r="T92" s="373">
        <f t="shared" si="26"/>
        <v>167.07655963783503</v>
      </c>
      <c r="U92" s="374">
        <f t="shared" si="27"/>
        <v>159.3175590626042</v>
      </c>
    </row>
    <row r="93" spans="2:21" x14ac:dyDescent="0.2">
      <c r="B93" s="110" t="s">
        <v>83</v>
      </c>
      <c r="C93" s="110">
        <v>30</v>
      </c>
      <c r="D93" s="111">
        <f t="shared" si="24"/>
        <v>720</v>
      </c>
      <c r="E93" s="111">
        <f t="shared" si="28"/>
        <v>4344</v>
      </c>
      <c r="F93" s="194">
        <f>'Energy Charge'!D98+'Energy Charge'!D112</f>
        <v>845.57224163930994</v>
      </c>
      <c r="G93" s="124">
        <f>C93*'Residential Rates'!$I$9</f>
        <v>60.3</v>
      </c>
      <c r="H93" s="124">
        <f>'Energy Charge'!K98+'Energy Charge'!K112</f>
        <v>205.26681500789473</v>
      </c>
      <c r="I93" s="79">
        <f>F93*PSC!$C$12</f>
        <v>86.473290863485673</v>
      </c>
      <c r="J93" s="378">
        <f>(G93+H93)*'Taxes &amp; Other Charges'!$D$4</f>
        <v>-6.5966796847961051</v>
      </c>
      <c r="K93" s="379">
        <f>(G93+H93)*'Taxes &amp; Other Charges'!$D$5</f>
        <v>5.4167663257160283</v>
      </c>
      <c r="L93" s="379">
        <f>F93*'Taxes &amp; Other Charges'!$D$6</f>
        <v>10.14686689967172</v>
      </c>
      <c r="M93" s="379">
        <f>F93*'Taxes &amp; Other Charges'!$D$8</f>
        <v>2.7667123746438222</v>
      </c>
      <c r="N93" s="379">
        <f>(G93+H93+J93+K93+M93+I93)*'Taxes &amp; Other Charges'!$D$11</f>
        <v>8.3314498791364038</v>
      </c>
      <c r="O93" s="379">
        <f>(G93+H93+I93+J93+K93+M93+N93)*'Taxes &amp; Other Charges'!$D$13</f>
        <v>1.0359248113405224</v>
      </c>
      <c r="P93" s="379">
        <f>(I93+L93)*'Taxes &amp; Other Charges'!$D$14</f>
        <v>0.12338394146355199</v>
      </c>
      <c r="Q93" s="379">
        <f>(G93+H93+J93+K93+M93+N93+O93-L93)*'Taxes &amp; Other Charges'!$D$15</f>
        <v>6.738998907779056</v>
      </c>
      <c r="R93" s="379">
        <f>(G93+H93+I93+J93+K93+M93+N93+O93+P93+Q93)*'Taxes &amp; Other Charges'!$D$16</f>
        <v>9.2464165606665905</v>
      </c>
      <c r="S93" s="380">
        <f t="shared" si="25"/>
        <v>37.209840015621587</v>
      </c>
      <c r="T93" s="373">
        <f t="shared" si="26"/>
        <v>379.10307898733021</v>
      </c>
      <c r="U93" s="374">
        <f t="shared" si="27"/>
        <v>361.52521254752719</v>
      </c>
    </row>
    <row r="94" spans="2:21" x14ac:dyDescent="0.2">
      <c r="B94" s="110" t="s">
        <v>99</v>
      </c>
      <c r="C94" s="110">
        <v>31</v>
      </c>
      <c r="D94" s="111">
        <f t="shared" si="24"/>
        <v>744</v>
      </c>
      <c r="E94" s="111">
        <f t="shared" si="28"/>
        <v>5088</v>
      </c>
      <c r="F94" s="194">
        <f>'Energy Charge'!D99+'Energy Charge'!D113</f>
        <v>1253.0216187515821</v>
      </c>
      <c r="G94" s="124">
        <f>C94*'Residential Rates'!$I$9</f>
        <v>62.309999999999995</v>
      </c>
      <c r="H94" s="124">
        <f>'Energy Charge'!K99+'Energy Charge'!K113</f>
        <v>273.97980735376706</v>
      </c>
      <c r="I94" s="79">
        <f>F94*PSC!$C$13</f>
        <v>161.43554629509759</v>
      </c>
      <c r="J94" s="378">
        <f>(G94+H94)*'Taxes &amp; Other Charges'!$D$4</f>
        <v>-8.3534388146675749</v>
      </c>
      <c r="K94" s="379">
        <f>(G94+H94)*'Taxes &amp; Other Charges'!$D$5</f>
        <v>6.8593032005947858</v>
      </c>
      <c r="L94" s="379">
        <f>F94*'Taxes &amp; Other Charges'!$D$6</f>
        <v>15.036259425018985</v>
      </c>
      <c r="M94" s="379">
        <f>F94*'Taxes &amp; Other Charges'!$D$8</f>
        <v>4.0998867365551765</v>
      </c>
      <c r="N94" s="379">
        <f>(G94+H94+J94+K94+M94+I94)*'Taxes &amp; Other Charges'!$D$11</f>
        <v>11.787800828412937</v>
      </c>
      <c r="O94" s="379">
        <f>(G94+H94+I94+J94+K94+M94+N94)*'Taxes &amp; Other Charges'!$D$13</f>
        <v>1.4656843078265129</v>
      </c>
      <c r="P94" s="379">
        <f>(I94+L94)*'Taxes &amp; Other Charges'!$D$14</f>
        <v>0.22535449590458886</v>
      </c>
      <c r="Q94" s="379">
        <f>(G94+H94+J94+K94+M94+N94+O94-L94)*'Taxes &amp; Other Charges'!$D$15</f>
        <v>8.5286163271587991</v>
      </c>
      <c r="R94" s="379">
        <f>(G94+H94+I94+J94+K94+M94+N94+O94+P94+Q94)*'Taxes &amp; Other Charges'!$D$16</f>
        <v>13.05846401826625</v>
      </c>
      <c r="S94" s="380">
        <f t="shared" si="25"/>
        <v>52.707930525070459</v>
      </c>
      <c r="T94" s="373">
        <f t="shared" si="26"/>
        <v>535.39702474891624</v>
      </c>
      <c r="U94" s="374">
        <f t="shared" si="27"/>
        <v>510.5507599022369</v>
      </c>
    </row>
    <row r="95" spans="2:21" x14ac:dyDescent="0.2">
      <c r="B95" s="110" t="s">
        <v>84</v>
      </c>
      <c r="C95" s="110">
        <v>31</v>
      </c>
      <c r="D95" s="111">
        <f t="shared" si="24"/>
        <v>744</v>
      </c>
      <c r="E95" s="111">
        <f t="shared" si="28"/>
        <v>5832</v>
      </c>
      <c r="F95" s="194">
        <f>'Energy Charge'!D100+'Energy Charge'!D114</f>
        <v>1302.005108947616</v>
      </c>
      <c r="G95" s="124">
        <f>C95*'Residential Rates'!$I$9</f>
        <v>62.309999999999995</v>
      </c>
      <c r="H95" s="124">
        <f>'Energy Charge'!K100+'Energy Charge'!K114</f>
        <v>287.57617585825375</v>
      </c>
      <c r="I95" s="79">
        <f>F95*PSC!$C$14</f>
        <v>180.48394820231852</v>
      </c>
      <c r="J95" s="378">
        <f>(G95+H95)*'Taxes &amp; Other Charges'!$D$4</f>
        <v>-8.6911726083190235</v>
      </c>
      <c r="K95" s="379">
        <f>(G95+H95)*'Taxes &amp; Other Charges'!$D$5</f>
        <v>7.1366283289808008</v>
      </c>
      <c r="L95" s="379">
        <f>F95*'Taxes &amp; Other Charges'!$D$6</f>
        <v>15.624061307371392</v>
      </c>
      <c r="M95" s="379">
        <f>F95*'Taxes &amp; Other Charges'!$D$8</f>
        <v>4.2601607164765998</v>
      </c>
      <c r="N95" s="379">
        <f>(G95+H95+J95+K95+M95+I95)*'Taxes &amp; Other Charges'!$D$11</f>
        <v>12.559264446126063</v>
      </c>
      <c r="O95" s="379">
        <f>(G95+H95+I95+J95+K95+M95+N95)*'Taxes &amp; Other Charges'!$D$13</f>
        <v>1.5616073841492604</v>
      </c>
      <c r="P95" s="379">
        <f>(I95+L95)*'Taxes &amp; Other Charges'!$D$14</f>
        <v>0.25042992814387399</v>
      </c>
      <c r="Q95" s="379">
        <f>(G95+H95+J95+K95+M95+N95+O95-L95)*'Taxes &amp; Other Charges'!$D$15</f>
        <v>8.882190562700071</v>
      </c>
      <c r="R95" s="379">
        <f>(G95+H95+I95+J95+K95+M95+N95+O95+P95+Q95)*'Taxes &amp; Other Charges'!$D$16</f>
        <v>13.908230820470747</v>
      </c>
      <c r="S95" s="380">
        <f t="shared" si="25"/>
        <v>55.491400886099782</v>
      </c>
      <c r="T95" s="373">
        <f t="shared" si="26"/>
        <v>570.23746363930059</v>
      </c>
      <c r="U95" s="374">
        <f t="shared" si="27"/>
        <v>543.76996837270383</v>
      </c>
    </row>
    <row r="96" spans="2:21" x14ac:dyDescent="0.2">
      <c r="B96" s="110" t="s">
        <v>100</v>
      </c>
      <c r="C96" s="110">
        <v>30</v>
      </c>
      <c r="D96" s="111">
        <f t="shared" si="24"/>
        <v>720</v>
      </c>
      <c r="E96" s="111">
        <f t="shared" si="28"/>
        <v>6552</v>
      </c>
      <c r="F96" s="194">
        <f>'Energy Charge'!D101+'Energy Charge'!D115</f>
        <v>886.30041867888588</v>
      </c>
      <c r="G96" s="124">
        <f>C96*'Residential Rates'!$I$9</f>
        <v>60.3</v>
      </c>
      <c r="H96" s="124">
        <f>'Energy Charge'!K101+'Energy Charge'!K115</f>
        <v>213.44367306521087</v>
      </c>
      <c r="I96" s="79">
        <f>F96*PSC!$C$15</f>
        <v>118.29008537897751</v>
      </c>
      <c r="J96" s="378">
        <f>(G96+H96)*'Taxes &amp; Other Charges'!$D$4</f>
        <v>-6.7997928389398385</v>
      </c>
      <c r="K96" s="379">
        <f>(G96+H96)*'Taxes &amp; Other Charges'!$D$5</f>
        <v>5.5835496995111056</v>
      </c>
      <c r="L96" s="379">
        <f>F96*'Taxes &amp; Other Charges'!$D$6</f>
        <v>10.635605024146631</v>
      </c>
      <c r="M96" s="379">
        <f>F96*'Taxes &amp; Other Charges'!$D$8</f>
        <v>2.8999749699173147</v>
      </c>
      <c r="N96" s="379">
        <f>(G96+H96+J96+K96+M96+I96)*'Taxes &amp; Other Charges'!$D$11</f>
        <v>9.2759840708713899</v>
      </c>
      <c r="O96" s="379">
        <f>(G96+H96+I96+J96+K96+M96+N96)*'Taxes &amp; Other Charges'!$D$13</f>
        <v>1.1533673235769593</v>
      </c>
      <c r="P96" s="379">
        <f>(I96+L96)*'Taxes &amp; Other Charges'!$D$14</f>
        <v>0.16463810664478953</v>
      </c>
      <c r="Q96" s="379">
        <f>(G96+H96+J96+K96+M96+N96+O96-L96)*'Taxes &amp; Other Charges'!$D$15</f>
        <v>6.9628199058785638</v>
      </c>
      <c r="R96" s="379">
        <f>(G96+H96+I96+J96+K96+M96+N96+O96+P96+Q96)*'Taxes &amp; Other Charges'!$D$16</f>
        <v>10.281857492041219</v>
      </c>
      <c r="S96" s="380">
        <f t="shared" si="25"/>
        <v>40.158003753648131</v>
      </c>
      <c r="T96" s="373">
        <f t="shared" si="26"/>
        <v>421.55615717368994</v>
      </c>
      <c r="U96" s="374">
        <f t="shared" si="27"/>
        <v>401.9983156107773</v>
      </c>
    </row>
    <row r="97" spans="2:21" x14ac:dyDescent="0.2">
      <c r="B97" s="101" t="s">
        <v>86</v>
      </c>
      <c r="C97" s="101">
        <v>31</v>
      </c>
      <c r="D97" s="102">
        <f t="shared" si="24"/>
        <v>744</v>
      </c>
      <c r="E97" s="102">
        <f t="shared" si="28"/>
        <v>7296</v>
      </c>
      <c r="F97" s="193">
        <f>'Energy Charge'!D102+'Energy Charge'!D116</f>
        <v>610.33550915214141</v>
      </c>
      <c r="G97" s="107">
        <f>C97*'Residential Rates'!$I$9</f>
        <v>62.309999999999995</v>
      </c>
      <c r="H97" s="107">
        <f>'Energy Charge'!K102+'Energy Charge'!K116</f>
        <v>30.074683499631497</v>
      </c>
      <c r="I97" s="109">
        <f>F97*PSC!$C$16</f>
        <v>82.113929065819946</v>
      </c>
      <c r="J97" s="375">
        <f>(G97+H97)*'Taxes &amp; Other Charges'!$D$4</f>
        <v>-2.2948355381308465</v>
      </c>
      <c r="K97" s="376">
        <f>(G97+H97)*'Taxes &amp; Other Charges'!$D$5</f>
        <v>1.8843703893419834</v>
      </c>
      <c r="L97" s="376">
        <f>F97*'Taxes &amp; Other Charges'!$D$7</f>
        <v>2.3192749347781372</v>
      </c>
      <c r="M97" s="376">
        <f>F97*'Taxes &amp; Other Charges'!$D$8</f>
        <v>1.9970177859458067</v>
      </c>
      <c r="N97" s="376">
        <f>(G97+H97+J97+K97+M97+I97)*'Taxes &amp; Other Charges'!$D$11</f>
        <v>4.1485664921734537</v>
      </c>
      <c r="O97" s="376">
        <f>(G97+H97+I97+J97+K97+M97+N97)*'Taxes &amp; Other Charges'!$D$13</f>
        <v>0.51582894011046554</v>
      </c>
      <c r="P97" s="376">
        <f>(I97+L97)*'Taxes &amp; Other Charges'!$D$14</f>
        <v>0.10782120150876374</v>
      </c>
      <c r="Q97" s="376">
        <f>(G97+H97+J97+K97+M97+N97+O97-L97)*'Taxes &amp; Other Charges'!$D$15</f>
        <v>2.4367075064910093</v>
      </c>
      <c r="R97" s="376">
        <f>(G97+H97+I97+J97+K97+M97+N97+O97+P97+Q97)*'Taxes &amp; Other Charges'!$D$16</f>
        <v>4.5823522335723013</v>
      </c>
      <c r="S97" s="377">
        <f t="shared" si="25"/>
        <v>15.697103945791074</v>
      </c>
      <c r="T97" s="373">
        <f t="shared" si="26"/>
        <v>187.87644157646434</v>
      </c>
      <c r="U97" s="374">
        <f t="shared" si="27"/>
        <v>179.14552285071861</v>
      </c>
    </row>
    <row r="98" spans="2:21" x14ac:dyDescent="0.2">
      <c r="B98" s="101" t="s">
        <v>87</v>
      </c>
      <c r="C98" s="101">
        <v>30</v>
      </c>
      <c r="D98" s="102">
        <f t="shared" si="24"/>
        <v>720</v>
      </c>
      <c r="E98" s="102">
        <f t="shared" si="28"/>
        <v>8016</v>
      </c>
      <c r="F98" s="193">
        <f>'Energy Charge'!D103+'Energy Charge'!D117</f>
        <v>616.56398683031534</v>
      </c>
      <c r="G98" s="107">
        <f>C98*'Residential Rates'!$I$9</f>
        <v>60.3</v>
      </c>
      <c r="H98" s="107">
        <f>'Energy Charge'!K103+'Energy Charge'!K117</f>
        <v>30.033702108236458</v>
      </c>
      <c r="I98" s="109">
        <f>F98*PSC!$C$17</f>
        <v>85.315191985684393</v>
      </c>
      <c r="J98" s="375">
        <f>(G98+H98)*'Taxes &amp; Other Charges'!$D$4</f>
        <v>-2.2438891603685938</v>
      </c>
      <c r="K98" s="376">
        <f>(G98+H98)*'Taxes &amp; Other Charges'!$D$5</f>
        <v>1.8425365219016987</v>
      </c>
      <c r="L98" s="376">
        <f>F98*'Taxes &amp; Other Charges'!$D$7</f>
        <v>2.3429431499551985</v>
      </c>
      <c r="M98" s="376">
        <f>F98*'Taxes &amp; Other Charges'!$D$8</f>
        <v>2.017397364908792</v>
      </c>
      <c r="N98" s="376">
        <f>(G98+H98+J98+K98+M98+I98)*'Taxes &amp; Other Charges'!$D$11</f>
        <v>4.1763619586077461</v>
      </c>
      <c r="O98" s="376">
        <f>(G98+H98+I98+J98+K98+M98+N98)*'Taxes &amp; Other Charges'!$D$13</f>
        <v>0.51928500282941348</v>
      </c>
      <c r="P98" s="376">
        <f>(I98+L98)*'Taxes &amp; Other Charges'!$D$14</f>
        <v>0.11193943856821176</v>
      </c>
      <c r="Q98" s="376">
        <f>(G98+H98+J98+K98+M98+N98+O98-L98)*'Taxes &amp; Other Charges'!$D$15</f>
        <v>2.3857576988972093</v>
      </c>
      <c r="R98" s="376">
        <f>(G98+H98+I98+J98+K98+M98+N98+O98+P98+Q98)*'Taxes &amp; Other Charges'!$D$16</f>
        <v>4.6114570729816329</v>
      </c>
      <c r="S98" s="377">
        <f t="shared" si="25"/>
        <v>15.763789048281311</v>
      </c>
      <c r="T98" s="373">
        <f t="shared" si="26"/>
        <v>189.06973999224695</v>
      </c>
      <c r="U98" s="374">
        <f t="shared" si="27"/>
        <v>180.28192096065757</v>
      </c>
    </row>
    <row r="99" spans="2:21" ht="13.5" thickBot="1" x14ac:dyDescent="0.25">
      <c r="B99" s="114" t="s">
        <v>88</v>
      </c>
      <c r="C99" s="114">
        <v>31</v>
      </c>
      <c r="D99" s="102">
        <f t="shared" si="24"/>
        <v>744</v>
      </c>
      <c r="E99" s="115">
        <f t="shared" si="28"/>
        <v>8760</v>
      </c>
      <c r="F99" s="195">
        <f>'Energy Charge'!D104+'Energy Charge'!D118</f>
        <v>671.38828267543897</v>
      </c>
      <c r="G99" s="116">
        <f>C99*'Residential Rates'!$I$9</f>
        <v>62.309999999999995</v>
      </c>
      <c r="H99" s="116">
        <f>'Energy Charge'!K104+'Energy Charge'!K118</f>
        <v>31.567562800106664</v>
      </c>
      <c r="I99" s="118">
        <f>F99*PSC!$C$18</f>
        <v>85.027297671148304</v>
      </c>
      <c r="J99" s="381">
        <f>(G99+H99)*'Taxes &amp; Other Charges'!$D$4</f>
        <v>-2.3319186599546495</v>
      </c>
      <c r="K99" s="382">
        <f>(G99+H99)*'Taxes &amp; Other Charges'!$D$5</f>
        <v>1.9148206484337753</v>
      </c>
      <c r="L99" s="382">
        <f>F99*'Taxes &amp; Other Charges'!$D$7</f>
        <v>2.5512754741666681</v>
      </c>
      <c r="M99" s="382">
        <f>F99*'Taxes &amp; Other Charges'!$D$8</f>
        <v>2.1967824609140365</v>
      </c>
      <c r="N99" s="382">
        <f>(G99+H99+J99+K99+M99+I99)*'Taxes &amp; Other Charges'!$D$11</f>
        <v>4.2569278783304707</v>
      </c>
      <c r="O99" s="382">
        <f>(G99+H99+I99+J99+K99+M99+N99)*'Taxes &amp; Other Charges'!$D$13</f>
        <v>0.52930249515067673</v>
      </c>
      <c r="P99" s="382">
        <f>(I99+L99)*'Taxes &amp; Other Charges'!$D$14</f>
        <v>0.11183783790656722</v>
      </c>
      <c r="Q99" s="382">
        <f>(G99+H99+J99+K99+M99+N99+O99-L99)*'Taxes &amp; Other Charges'!$D$15</f>
        <v>2.4765748221628527</v>
      </c>
      <c r="R99" s="382">
        <f>(G99+H99+I99+J99+K99+M99+N99+O99+P99+Q99)*'Taxes &amp; Other Charges'!$D$16</f>
        <v>4.7014796988549676</v>
      </c>
      <c r="S99" s="383">
        <f t="shared" si="25"/>
        <v>16.407082655965365</v>
      </c>
      <c r="T99" s="373">
        <f t="shared" si="26"/>
        <v>192.76066765305367</v>
      </c>
      <c r="U99" s="374">
        <f t="shared" si="27"/>
        <v>183.80226007586822</v>
      </c>
    </row>
    <row r="100" spans="2:21" x14ac:dyDescent="0.2">
      <c r="B100" s="119"/>
      <c r="C100" s="119"/>
      <c r="D100" s="119"/>
      <c r="E100" s="120" t="s">
        <v>91</v>
      </c>
      <c r="F100" s="121">
        <f>SUM(F88:F99)</f>
        <v>9105.7255731997466</v>
      </c>
      <c r="G100" s="88">
        <f>SUM(G88:G99)</f>
        <v>733.64999999999986</v>
      </c>
      <c r="H100" s="88">
        <f>SUM(H88:H99)</f>
        <v>1214.2532968658163</v>
      </c>
      <c r="I100" s="88">
        <f>SUM(I88:I99)</f>
        <v>1102.2791273944761</v>
      </c>
      <c r="J100" s="374">
        <f t="shared" ref="J100:S100" si="29">SUM(J88:J99)</f>
        <v>-48.385917894146878</v>
      </c>
      <c r="K100" s="374">
        <f t="shared" si="29"/>
        <v>39.731383546172047</v>
      </c>
      <c r="L100" s="374">
        <f t="shared" si="29"/>
        <v>69.754332159901665</v>
      </c>
      <c r="M100" s="374">
        <f t="shared" si="29"/>
        <v>29.793934075509565</v>
      </c>
      <c r="N100" s="374">
        <f t="shared" si="29"/>
        <v>72.360342173153214</v>
      </c>
      <c r="O100" s="374">
        <f t="shared" si="29"/>
        <v>8.9972183595527255</v>
      </c>
      <c r="P100" s="374">
        <f t="shared" si="29"/>
        <v>1.4966867278509406</v>
      </c>
      <c r="Q100" s="374">
        <f t="shared" si="29"/>
        <v>50.108361255718748</v>
      </c>
      <c r="R100" s="374">
        <f t="shared" si="29"/>
        <v>80.107110812602571</v>
      </c>
      <c r="S100" s="384">
        <f t="shared" si="29"/>
        <v>303.96345121631458</v>
      </c>
      <c r="T100" s="373"/>
    </row>
    <row r="101" spans="2:21" ht="13.5" thickBot="1" x14ac:dyDescent="0.25"/>
    <row r="102" spans="2:21" ht="15.75" customHeight="1" thickBot="1" x14ac:dyDescent="0.3">
      <c r="B102" s="93" t="s">
        <v>112</v>
      </c>
      <c r="C102" s="94"/>
      <c r="D102" s="95"/>
      <c r="J102" s="585" t="s">
        <v>40</v>
      </c>
      <c r="K102" s="586"/>
      <c r="L102" s="586"/>
      <c r="M102" s="586"/>
      <c r="N102" s="586"/>
      <c r="O102" s="586"/>
      <c r="P102" s="586"/>
      <c r="Q102" s="586"/>
      <c r="R102" s="586"/>
      <c r="S102" s="587"/>
    </row>
    <row r="103" spans="2:21" s="199" customFormat="1" ht="63.75" x14ac:dyDescent="0.2">
      <c r="B103" s="123" t="s">
        <v>27</v>
      </c>
      <c r="C103" s="123" t="s">
        <v>90</v>
      </c>
      <c r="D103" s="123" t="s">
        <v>93</v>
      </c>
      <c r="E103" s="123" t="s">
        <v>94</v>
      </c>
      <c r="F103" s="123" t="s">
        <v>114</v>
      </c>
      <c r="G103" s="123" t="s">
        <v>0</v>
      </c>
      <c r="H103" s="97" t="s">
        <v>96</v>
      </c>
      <c r="I103" s="98" t="s">
        <v>78</v>
      </c>
      <c r="J103" s="197" t="s">
        <v>57</v>
      </c>
      <c r="K103" s="198" t="s">
        <v>59</v>
      </c>
      <c r="L103" s="198" t="s">
        <v>97</v>
      </c>
      <c r="M103" s="198" t="s">
        <v>63</v>
      </c>
      <c r="N103" s="198" t="s">
        <v>66</v>
      </c>
      <c r="O103" s="198" t="s">
        <v>70</v>
      </c>
      <c r="P103" s="198" t="s">
        <v>71</v>
      </c>
      <c r="Q103" s="198" t="s">
        <v>72</v>
      </c>
      <c r="R103" s="198" t="s">
        <v>73</v>
      </c>
      <c r="S103" s="99" t="s">
        <v>98</v>
      </c>
      <c r="T103" s="100" t="s">
        <v>167</v>
      </c>
      <c r="U103" s="100" t="s">
        <v>338</v>
      </c>
    </row>
    <row r="104" spans="2:21" x14ac:dyDescent="0.2">
      <c r="B104" s="101" t="s">
        <v>79</v>
      </c>
      <c r="C104" s="101">
        <v>31</v>
      </c>
      <c r="D104" s="102">
        <f t="shared" ref="D104:D115" si="30">C104*$C$7</f>
        <v>744</v>
      </c>
      <c r="E104" s="102"/>
      <c r="F104" s="193">
        <f>'Energy Charge'!D122+'Energy Charge'!D136</f>
        <v>686.90673100220874</v>
      </c>
      <c r="G104" s="103">
        <f>C104*'Residential Rates'!$I$10</f>
        <v>13.64</v>
      </c>
      <c r="H104" s="103">
        <f>'Energy Charge'!K122+'Energy Charge'!K136</f>
        <v>42.328648879937944</v>
      </c>
      <c r="I104" s="105">
        <f>F104*PSC!$C$7</f>
        <v>82.103900836500998</v>
      </c>
      <c r="J104" s="370">
        <f>(G104+H104)*'Taxes &amp; Other Charges'!$D$4</f>
        <v>-1.3902612381776587</v>
      </c>
      <c r="K104" s="371">
        <f>(G104+H104)*'Taxes &amp; Other Charges'!$D$5</f>
        <v>1.1415925312040942</v>
      </c>
      <c r="L104" s="371">
        <f>F104*'Taxes &amp; Other Charges'!$D$7</f>
        <v>2.6102455778083931</v>
      </c>
      <c r="M104" s="371">
        <f>F104*'Taxes &amp; Other Charges'!$D$8</f>
        <v>2.2475588238392272</v>
      </c>
      <c r="N104" s="371">
        <f>(G104+H104+J104+K104+M104+I104)*'Taxes &amp; Other Charges'!$D$11</f>
        <v>3.3000831224726572</v>
      </c>
      <c r="O104" s="371">
        <f>(G104+H104+I104+J104+K104+M104+N104)*'Taxes &amp; Other Charges'!$D$13</f>
        <v>0.41032929869943452</v>
      </c>
      <c r="P104" s="371">
        <f>(I104+L104)*'Taxes &amp; Other Charges'!$D$14</f>
        <v>0.10817996497107309</v>
      </c>
      <c r="Q104" s="371">
        <f>(G104+H104+J104+K104+M104+N104+O104-L104)*'Taxes &amp; Other Charges'!$D$15</f>
        <v>1.4943538900503928</v>
      </c>
      <c r="R104" s="371">
        <f>(G104+H104+I104+J104+K104+M104+N104+O104+P104+Q104)*'Taxes &amp; Other Charges'!$D$16</f>
        <v>3.6346096527374545</v>
      </c>
      <c r="S104" s="372">
        <f t="shared" ref="S104:S115" si="31">SUM(J104:R104)</f>
        <v>13.556691623605067</v>
      </c>
      <c r="T104" s="373">
        <f>SUM(G104:K104,M104:R104)</f>
        <v>149.01899576223562</v>
      </c>
      <c r="U104" s="374">
        <f>SUM(G104:I104,J104:K104,O104:Q104,M104)</f>
        <v>142.0843029870255</v>
      </c>
    </row>
    <row r="105" spans="2:21" x14ac:dyDescent="0.2">
      <c r="B105" s="101" t="s">
        <v>80</v>
      </c>
      <c r="C105" s="101">
        <v>28</v>
      </c>
      <c r="D105" s="102">
        <f t="shared" si="30"/>
        <v>672</v>
      </c>
      <c r="E105" s="102">
        <f>D105+D104</f>
        <v>1416</v>
      </c>
      <c r="F105" s="193">
        <f>'Energy Charge'!D123+'Energy Charge'!D137</f>
        <v>526.41105347136249</v>
      </c>
      <c r="G105" s="107">
        <f>C105*'Residential Rates'!$I$10</f>
        <v>12.32</v>
      </c>
      <c r="H105" s="107">
        <f>'Energy Charge'!K123+'Energy Charge'!K137</f>
        <v>31.881189475440657</v>
      </c>
      <c r="I105" s="109">
        <f>F105*PSC!$C$8</f>
        <v>57.931010023469966</v>
      </c>
      <c r="J105" s="375">
        <f>(G105+H105)*'Taxes &amp; Other Charges'!$D$4</f>
        <v>-1.097957546569946</v>
      </c>
      <c r="K105" s="376">
        <f>(G105+H105)*'Taxes &amp; Other Charges'!$D$5</f>
        <v>0.90157166173056302</v>
      </c>
      <c r="L105" s="376">
        <f>F105*'Taxes &amp; Other Charges'!$D$7</f>
        <v>2.0003620031911775</v>
      </c>
      <c r="M105" s="376">
        <f>F105*'Taxes &amp; Other Charges'!$D$8</f>
        <v>1.7224169669582983</v>
      </c>
      <c r="N105" s="376">
        <f>(G105+H105+J105+K105+M105+I105)*'Taxes &amp; Other Charges'!$D$11</f>
        <v>2.442187912489056</v>
      </c>
      <c r="O105" s="376">
        <f>(G105+H105+I105+J105+K105+M105+N105)*'Taxes &amp; Other Charges'!$D$13</f>
        <v>0.30365939772845019</v>
      </c>
      <c r="P105" s="376">
        <f>(I105+L105)*'Taxes &amp; Other Charges'!$D$14</f>
        <v>7.653236207804627E-2</v>
      </c>
      <c r="Q105" s="376">
        <f>(G105+H105+J105+K105+M105+N105+O105-L105)*'Taxes &amp; Other Charges'!$D$15</f>
        <v>1.1757129856681587</v>
      </c>
      <c r="R105" s="376">
        <f>(G105+H105+I105+J105+K105+M105+N105+O105+P105+Q105)*'Taxes &amp; Other Charges'!$D$16</f>
        <v>2.6914080809748313</v>
      </c>
      <c r="S105" s="377">
        <f t="shared" si="31"/>
        <v>10.215893824248635</v>
      </c>
      <c r="T105" s="373">
        <f t="shared" ref="T105:T115" si="32">SUM(G105:K105,M105:R105)</f>
        <v>110.34773131996806</v>
      </c>
      <c r="U105" s="374">
        <f t="shared" ref="U105:U115" si="33">SUM(G105:I105,J105:K105,O105:Q105,M105)</f>
        <v>105.21413532650418</v>
      </c>
    </row>
    <row r="106" spans="2:21" x14ac:dyDescent="0.2">
      <c r="B106" s="101" t="s">
        <v>81</v>
      </c>
      <c r="C106" s="101">
        <v>31</v>
      </c>
      <c r="D106" s="102">
        <f t="shared" si="30"/>
        <v>744</v>
      </c>
      <c r="E106" s="102">
        <f>D106+E105</f>
        <v>2160</v>
      </c>
      <c r="F106" s="193">
        <f>'Energy Charge'!D124+'Energy Charge'!D138</f>
        <v>579.19206049460627</v>
      </c>
      <c r="G106" s="107">
        <f>C106*'Residential Rates'!$I$10</f>
        <v>13.64</v>
      </c>
      <c r="H106" s="107">
        <f>'Energy Charge'!K124+'Energy Charge'!K138</f>
        <v>35.301980052480872</v>
      </c>
      <c r="I106" s="109">
        <f>F106*PSC!$C$9</f>
        <v>54.417990043770729</v>
      </c>
      <c r="J106" s="375">
        <f>(G106+H106)*'Taxes &amp; Other Charges'!$D$4</f>
        <v>-1.2157187845036248</v>
      </c>
      <c r="K106" s="376">
        <f>(G106+H106)*'Taxes &amp; Other Charges'!$D$5</f>
        <v>0.99826956713045223</v>
      </c>
      <c r="L106" s="376">
        <f>F106*'Taxes &amp; Other Charges'!$D$7</f>
        <v>2.2009298298795037</v>
      </c>
      <c r="M106" s="376">
        <f>F106*'Taxes &amp; Other Charges'!$D$8</f>
        <v>1.8951164219383518</v>
      </c>
      <c r="N106" s="376">
        <f>(G106+H106+J106+K106+M106+I106)*'Taxes &amp; Other Charges'!$D$11</f>
        <v>2.4746867348072437</v>
      </c>
      <c r="O106" s="376">
        <f>(G106+H106+I106+J106+K106+M106+N106)*'Taxes &amp; Other Charges'!$D$13</f>
        <v>0.30770027138995598</v>
      </c>
      <c r="P106" s="376">
        <f>(I106+L106)*'Taxes &amp; Other Charges'!$D$14</f>
        <v>7.230236067865134E-2</v>
      </c>
      <c r="Q106" s="376">
        <f>(G106+H106+J106+K106+M106+N106+O106-L106)*'Taxes &amp; Other Charges'!$D$15</f>
        <v>1.2953367410596692</v>
      </c>
      <c r="R106" s="376">
        <f>(G106+H106+I106+J106+K106+M106+N106+O106+P106+Q106)*'Taxes &amp; Other Charges'!$D$16</f>
        <v>2.7296915852188079</v>
      </c>
      <c r="S106" s="377">
        <f t="shared" si="31"/>
        <v>10.758314727599011</v>
      </c>
      <c r="T106" s="373">
        <f t="shared" si="32"/>
        <v>111.91735499397112</v>
      </c>
      <c r="U106" s="374">
        <f t="shared" si="33"/>
        <v>106.71297667394506</v>
      </c>
    </row>
    <row r="107" spans="2:21" ht="17.25" customHeight="1" x14ac:dyDescent="0.2">
      <c r="B107" s="101" t="s">
        <v>82</v>
      </c>
      <c r="C107" s="101">
        <v>30</v>
      </c>
      <c r="D107" s="102">
        <f t="shared" si="30"/>
        <v>720</v>
      </c>
      <c r="E107" s="102">
        <f>D107+E106</f>
        <v>2880</v>
      </c>
      <c r="F107" s="193">
        <f>'Energy Charge'!D125+'Energy Charge'!D139</f>
        <v>515.51830511876278</v>
      </c>
      <c r="G107" s="107">
        <f>C107*'Residential Rates'!$I$10</f>
        <v>13.2</v>
      </c>
      <c r="H107" s="107">
        <f>'Energy Charge'!K125+'Energy Charge'!K139</f>
        <v>31.323586356067203</v>
      </c>
      <c r="I107" s="109">
        <f>F107*PSC!$C$10</f>
        <v>45.811534184378857</v>
      </c>
      <c r="J107" s="375">
        <f>(G107+H107)*'Taxes &amp; Other Charges'!$D$4</f>
        <v>-1.1059658850847092</v>
      </c>
      <c r="K107" s="376">
        <f>(G107+H107)*'Taxes &amp; Other Charges'!$D$5</f>
        <v>0.90814759090470254</v>
      </c>
      <c r="L107" s="376">
        <f>F107*'Taxes &amp; Other Charges'!$D$7</f>
        <v>1.9589695594512986</v>
      </c>
      <c r="M107" s="376">
        <f>F107*'Taxes &amp; Other Charges'!$D$8</f>
        <v>1.686775894348592</v>
      </c>
      <c r="N107" s="376">
        <f>(G107+H107+J107+K107+M107+I107)*'Taxes &amp; Other Charges'!$D$11</f>
        <v>2.1633752809928812</v>
      </c>
      <c r="O107" s="376">
        <f>(G107+H107+I107+J107+K107+M107+N107)*'Taxes &amp; Other Charges'!$D$13</f>
        <v>0.26899209169264071</v>
      </c>
      <c r="P107" s="376">
        <f>(I107+L107)*'Taxes &amp; Other Charges'!$D$14</f>
        <v>6.1002933280871106E-2</v>
      </c>
      <c r="Q107" s="376">
        <f>(G107+H107+J107+K107+M107+N107+O107-L107)*'Taxes &amp; Other Charges'!$D$15</f>
        <v>1.1760478408258217</v>
      </c>
      <c r="R107" s="376">
        <f>(G107+H107+I107+J107+K107+M107+N107+O107+P107+Q107)*'Taxes &amp; Other Charges'!$D$16</f>
        <v>2.387337407185171</v>
      </c>
      <c r="S107" s="377">
        <f t="shared" si="31"/>
        <v>9.5046827135972709</v>
      </c>
      <c r="T107" s="373">
        <f t="shared" si="32"/>
        <v>97.880833694592013</v>
      </c>
      <c r="U107" s="374">
        <f t="shared" si="33"/>
        <v>93.330121006413961</v>
      </c>
    </row>
    <row r="108" spans="2:21" x14ac:dyDescent="0.2">
      <c r="B108" s="101" t="s">
        <v>31</v>
      </c>
      <c r="C108" s="101">
        <v>31</v>
      </c>
      <c r="D108" s="102">
        <f t="shared" si="30"/>
        <v>744</v>
      </c>
      <c r="E108" s="102">
        <f t="shared" ref="E108:E115" si="34">D108+E107</f>
        <v>3624</v>
      </c>
      <c r="F108" s="193">
        <f>'Energy Charge'!D126+'Energy Charge'!D140</f>
        <v>612.51025643751382</v>
      </c>
      <c r="G108" s="107">
        <f>C108*'Residential Rates'!$I$10</f>
        <v>13.64</v>
      </c>
      <c r="H108" s="107">
        <f>'Energy Charge'!K126+'Energy Charge'!K140</f>
        <v>37.002192316612224</v>
      </c>
      <c r="I108" s="109">
        <f>F108*PSC!$C$11</f>
        <v>62.875402843823665</v>
      </c>
      <c r="J108" s="375">
        <f>(G108+H108)*'Taxes &amp; Other Charges'!$D$4</f>
        <v>-1.2579520571446476</v>
      </c>
      <c r="K108" s="376">
        <f>(G108+H108)*'Taxes &amp; Other Charges'!$D$5</f>
        <v>1.0329487966819395</v>
      </c>
      <c r="L108" s="376">
        <f>F108*'Taxes &amp; Other Charges'!$D$7</f>
        <v>2.3275389744625525</v>
      </c>
      <c r="M108" s="376">
        <f>F108*'Taxes &amp; Other Charges'!$D$8</f>
        <v>2.0041335590635452</v>
      </c>
      <c r="N108" s="376">
        <f>(G108+H108+J108+K108+M108+I108)*'Taxes &amp; Other Charges'!$D$11</f>
        <v>2.7163908518149058</v>
      </c>
      <c r="O108" s="376">
        <f>(G108+H108+I108+J108+K108+M108+N108)*'Taxes &amp; Other Charges'!$D$13</f>
        <v>0.33775353888165738</v>
      </c>
      <c r="P108" s="376">
        <f>(I108+L108)*'Taxes &amp; Other Charges'!$D$14</f>
        <v>8.3264156701951503E-2</v>
      </c>
      <c r="Q108" s="376">
        <f>(G108+H108+J108+K108+M108+N108+O108-L108)*'Taxes &amp; Other Charges'!$D$15</f>
        <v>1.3445894312675795</v>
      </c>
      <c r="R108" s="376">
        <f>(G108+H108+I108+J108+K108+M108+N108+O108+P108+Q108)*'Taxes &amp; Other Charges'!$D$16</f>
        <v>2.9944680859425707</v>
      </c>
      <c r="S108" s="377">
        <f t="shared" si="31"/>
        <v>11.583135337672054</v>
      </c>
      <c r="T108" s="373">
        <f t="shared" si="32"/>
        <v>122.77319152364539</v>
      </c>
      <c r="U108" s="374">
        <f t="shared" si="33"/>
        <v>117.06233258588792</v>
      </c>
    </row>
    <row r="109" spans="2:21" x14ac:dyDescent="0.2">
      <c r="B109" s="110" t="s">
        <v>83</v>
      </c>
      <c r="C109" s="110">
        <v>30</v>
      </c>
      <c r="D109" s="111">
        <f t="shared" si="30"/>
        <v>720</v>
      </c>
      <c r="E109" s="111">
        <f t="shared" si="34"/>
        <v>4344</v>
      </c>
      <c r="F109" s="194">
        <f>'Energy Charge'!D127+'Energy Charge'!D141</f>
        <v>845.57224163930994</v>
      </c>
      <c r="G109" s="124">
        <f>C109*'Residential Rates'!$I$10</f>
        <v>13.2</v>
      </c>
      <c r="H109" s="124">
        <f>'Energy Charge'!K127+'Energy Charge'!K141</f>
        <v>134.4856777514415</v>
      </c>
      <c r="I109" s="79">
        <f>F109*PSC!$C$12</f>
        <v>86.473290863485673</v>
      </c>
      <c r="J109" s="378">
        <f>(G109+H109)*'Taxes &amp; Other Charges'!$D$4</f>
        <v>-3.6685122353458066</v>
      </c>
      <c r="K109" s="379">
        <f>(G109+H109)*'Taxes &amp; Other Charges'!$D$5</f>
        <v>3.0123447690961518</v>
      </c>
      <c r="L109" s="379">
        <f>F109*'Taxes &amp; Other Charges'!$D$6</f>
        <v>10.14686689967172</v>
      </c>
      <c r="M109" s="379">
        <f>F109*'Taxes &amp; Other Charges'!$D$8</f>
        <v>2.7667123746438222</v>
      </c>
      <c r="N109" s="379">
        <f>(G109+H109+J109+K109+M109+I109)*'Taxes &amp; Other Charges'!$D$11</f>
        <v>5.5665097386094509</v>
      </c>
      <c r="O109" s="379">
        <f>(G109+H109+I109+J109+K109+M109+N109)*'Taxes &amp; Other Charges'!$D$13</f>
        <v>0.69213469857564591</v>
      </c>
      <c r="P109" s="379">
        <f>(I109+L109)*'Taxes &amp; Other Charges'!$D$14</f>
        <v>0.12338394146355199</v>
      </c>
      <c r="Q109" s="379">
        <f>(G109+H109+J109+K109+M109+N109+O109-L109)*'Taxes &amp; Other Charges'!$D$15</f>
        <v>3.6913264969927329</v>
      </c>
      <c r="R109" s="379">
        <f>(G109+H109+I109+J109+K109+M109+N109+O109+P109+Q109)*'Taxes &amp; Other Charges'!$D$16</f>
        <v>6.1585717099740682</v>
      </c>
      <c r="S109" s="380">
        <f t="shared" si="31"/>
        <v>28.489338393681336</v>
      </c>
      <c r="T109" s="373">
        <f t="shared" si="32"/>
        <v>252.50144010893678</v>
      </c>
      <c r="U109" s="374">
        <f t="shared" si="33"/>
        <v>240.77635866035325</v>
      </c>
    </row>
    <row r="110" spans="2:21" x14ac:dyDescent="0.2">
      <c r="B110" s="110" t="s">
        <v>99</v>
      </c>
      <c r="C110" s="110">
        <v>31</v>
      </c>
      <c r="D110" s="111">
        <f t="shared" si="30"/>
        <v>744</v>
      </c>
      <c r="E110" s="111">
        <f t="shared" si="34"/>
        <v>5088</v>
      </c>
      <c r="F110" s="194">
        <f>'Energy Charge'!D128+'Energy Charge'!D142</f>
        <v>1253.0216187515821</v>
      </c>
      <c r="G110" s="124">
        <f>C110*'Residential Rates'!$I$10</f>
        <v>13.64</v>
      </c>
      <c r="H110" s="124">
        <f>'Energy Charge'!K128+'Energy Charge'!K142</f>
        <v>202.82962153598331</v>
      </c>
      <c r="I110" s="79">
        <f>F110*PSC!$C$13</f>
        <v>161.43554629509759</v>
      </c>
      <c r="J110" s="378">
        <f>(G110+H110)*'Taxes &amp; Other Charges'!$D$4</f>
        <v>-5.3771053989538258</v>
      </c>
      <c r="K110" s="379">
        <f>(G110+H110)*'Taxes &amp; Other Charges'!$D$5</f>
        <v>4.4153308704694512</v>
      </c>
      <c r="L110" s="379">
        <f>F110*'Taxes &amp; Other Charges'!$D$6</f>
        <v>15.036259425018985</v>
      </c>
      <c r="M110" s="379">
        <f>F110*'Taxes &amp; Other Charges'!$D$8</f>
        <v>4.0998867365551765</v>
      </c>
      <c r="N110" s="379">
        <f>(G110+H110+J110+K110+M110+I110)*'Taxes &amp; Other Charges'!$D$11</f>
        <v>8.9773796777224142</v>
      </c>
      <c r="O110" s="379">
        <f>(G110+H110+I110+J110+K110+M110+N110)*'Taxes &amp; Other Charges'!$D$13</f>
        <v>1.1162391281096937</v>
      </c>
      <c r="P110" s="379">
        <f>(I110+L110)*'Taxes &amp; Other Charges'!$D$14</f>
        <v>0.22535449590458886</v>
      </c>
      <c r="Q110" s="379">
        <f>(G110+H110+J110+K110+M110+N110+O110-L110)*'Taxes &amp; Other Charges'!$D$15</f>
        <v>5.4308121909660159</v>
      </c>
      <c r="R110" s="379">
        <f>(G110+H110+I110+J110+K110+M110+N110+O110+P110+Q110)*'Taxes &amp; Other Charges'!$D$16</f>
        <v>9.919826638296362</v>
      </c>
      <c r="S110" s="380">
        <f t="shared" si="31"/>
        <v>43.843983764088868</v>
      </c>
      <c r="T110" s="373">
        <f t="shared" si="32"/>
        <v>406.71289217015078</v>
      </c>
      <c r="U110" s="374">
        <f t="shared" si="33"/>
        <v>387.81568585413203</v>
      </c>
    </row>
    <row r="111" spans="2:21" x14ac:dyDescent="0.2">
      <c r="B111" s="110" t="s">
        <v>84</v>
      </c>
      <c r="C111" s="110">
        <v>31</v>
      </c>
      <c r="D111" s="111">
        <f t="shared" si="30"/>
        <v>744</v>
      </c>
      <c r="E111" s="111">
        <f t="shared" si="34"/>
        <v>5832</v>
      </c>
      <c r="F111" s="194">
        <f>'Energy Charge'!D129+'Energy Charge'!D143</f>
        <v>1302.005108947616</v>
      </c>
      <c r="G111" s="124">
        <f>C111*'Residential Rates'!$I$10</f>
        <v>13.64</v>
      </c>
      <c r="H111" s="124">
        <f>'Energy Charge'!K129+'Energy Charge'!K143</f>
        <v>218.38108428933478</v>
      </c>
      <c r="I111" s="79">
        <f>F111*PSC!$C$14</f>
        <v>180.48394820231852</v>
      </c>
      <c r="J111" s="378">
        <f>(G111+H111)*'Taxes &amp; Other Charges'!$D$4</f>
        <v>-5.7634037337470767</v>
      </c>
      <c r="K111" s="379">
        <f>(G111+H111)*'Taxes &amp; Other Charges'!$D$5</f>
        <v>4.7325340562495617</v>
      </c>
      <c r="L111" s="379">
        <f>F111*'Taxes &amp; Other Charges'!$D$6</f>
        <v>15.624061307371392</v>
      </c>
      <c r="M111" s="379">
        <f>F111*'Taxes &amp; Other Charges'!$D$8</f>
        <v>4.2601607164765998</v>
      </c>
      <c r="N111" s="379">
        <f>(G111+H111+J111+K111+M111+I111)*'Taxes &amp; Other Charges'!$D$11</f>
        <v>9.7947006623817003</v>
      </c>
      <c r="O111" s="379">
        <f>(G111+H111+I111+J111+K111+M111+N111)*'Taxes &amp; Other Charges'!$D$13</f>
        <v>1.2178640672404064</v>
      </c>
      <c r="P111" s="379">
        <f>(I111+L111)*'Taxes &amp; Other Charges'!$D$14</f>
        <v>0.25042992814387399</v>
      </c>
      <c r="Q111" s="379">
        <f>(G111+H111+J111+K111+M111+N111+O111-L111)*'Taxes &amp; Other Charges'!$D$15</f>
        <v>5.8349329935105336</v>
      </c>
      <c r="R111" s="379">
        <f>(G111+H111+I111+J111+K111+M111+N111+O111+P111+Q111)*'Taxes &amp; Other Charges'!$D$16</f>
        <v>10.820806279547725</v>
      </c>
      <c r="S111" s="380">
        <f t="shared" si="31"/>
        <v>46.772086277174715</v>
      </c>
      <c r="T111" s="373">
        <f t="shared" si="32"/>
        <v>443.65305746145668</v>
      </c>
      <c r="U111" s="374">
        <f t="shared" si="33"/>
        <v>423.0375505195272</v>
      </c>
    </row>
    <row r="112" spans="2:21" x14ac:dyDescent="0.2">
      <c r="B112" s="110" t="s">
        <v>100</v>
      </c>
      <c r="C112" s="110">
        <v>30</v>
      </c>
      <c r="D112" s="111">
        <f t="shared" si="30"/>
        <v>720</v>
      </c>
      <c r="E112" s="111">
        <f t="shared" si="34"/>
        <v>6552</v>
      </c>
      <c r="F112" s="194">
        <f>'Energy Charge'!D130+'Energy Charge'!D144</f>
        <v>886.30041867888588</v>
      </c>
      <c r="G112" s="124">
        <f>C112*'Residential Rates'!$I$10</f>
        <v>13.2</v>
      </c>
      <c r="H112" s="124">
        <f>'Energy Charge'!K130+'Energy Charge'!K144</f>
        <v>143.1159404380885</v>
      </c>
      <c r="I112" s="79">
        <f>F112*PSC!$C$15</f>
        <v>118.29008537897751</v>
      </c>
      <c r="J112" s="378">
        <f>(G112+H112)*'Taxes &amp; Other Charges'!$D$4</f>
        <v>-3.882887960482118</v>
      </c>
      <c r="K112" s="379">
        <f>(G112+H112)*'Taxes &amp; Other Charges'!$D$5</f>
        <v>3.1883762371156905</v>
      </c>
      <c r="L112" s="379">
        <f>F112*'Taxes &amp; Other Charges'!$D$6</f>
        <v>10.635605024146631</v>
      </c>
      <c r="M112" s="379">
        <f>F112*'Taxes &amp; Other Charges'!$D$8</f>
        <v>2.8999749699173147</v>
      </c>
      <c r="N112" s="379">
        <f>(G112+H112+J112+K112+M112+I112)*'Taxes &amp; Other Charges'!$D$11</f>
        <v>6.5216786823388135</v>
      </c>
      <c r="O112" s="379">
        <f>(G112+H112+I112+J112+K112+M112+N112)*'Taxes &amp; Other Charges'!$D$13</f>
        <v>0.81089952608892513</v>
      </c>
      <c r="P112" s="379">
        <f>(I112+L112)*'Taxes &amp; Other Charges'!$D$14</f>
        <v>0.16463810664478953</v>
      </c>
      <c r="Q112" s="379">
        <f>(G112+H112+J112+K112+M112+N112+O112-L112)*'Taxes &amp; Other Charges'!$D$15</f>
        <v>3.9268697164068187</v>
      </c>
      <c r="R112" s="379">
        <f>(G112+H112+I112+J112+K112+M112+N112+O112+P112+Q112)*'Taxes &amp; Other Charges'!$D$16</f>
        <v>7.2058893773774066</v>
      </c>
      <c r="S112" s="380">
        <f t="shared" si="31"/>
        <v>31.471043679554274</v>
      </c>
      <c r="T112" s="373">
        <f t="shared" si="32"/>
        <v>295.44146447247363</v>
      </c>
      <c r="U112" s="374">
        <f t="shared" si="33"/>
        <v>281.71389641275744</v>
      </c>
    </row>
    <row r="113" spans="2:21" x14ac:dyDescent="0.2">
      <c r="B113" s="101" t="s">
        <v>86</v>
      </c>
      <c r="C113" s="101">
        <v>31</v>
      </c>
      <c r="D113" s="102">
        <f t="shared" si="30"/>
        <v>744</v>
      </c>
      <c r="E113" s="102">
        <f t="shared" si="34"/>
        <v>7296</v>
      </c>
      <c r="F113" s="193">
        <f>'Energy Charge'!D131+'Energy Charge'!D145</f>
        <v>610.33550915214141</v>
      </c>
      <c r="G113" s="107">
        <f>C113*'Residential Rates'!$I$10</f>
        <v>13.64</v>
      </c>
      <c r="H113" s="107">
        <f>'Energy Charge'!K131+'Energy Charge'!K145</f>
        <v>37.514608250593298</v>
      </c>
      <c r="I113" s="109">
        <f>F113*PSC!$C$16</f>
        <v>82.113929065819946</v>
      </c>
      <c r="J113" s="375">
        <f>(G113+H113)*'Taxes &amp; Other Charges'!$D$4</f>
        <v>-1.2706804689447375</v>
      </c>
      <c r="K113" s="376">
        <f>(G113+H113)*'Taxes &amp; Other Charges'!$D$5</f>
        <v>1.0434005444873515</v>
      </c>
      <c r="L113" s="376">
        <f>F113*'Taxes &amp; Other Charges'!$D$7</f>
        <v>2.3192749347781372</v>
      </c>
      <c r="M113" s="376">
        <f>F113*'Taxes &amp; Other Charges'!$D$8</f>
        <v>1.9970177859458067</v>
      </c>
      <c r="N113" s="376">
        <f>(G113+H113+J113+K113+M113+I113)*'Taxes &amp; Other Charges'!$D$11</f>
        <v>3.1815017631913629</v>
      </c>
      <c r="O113" s="376">
        <f>(G113+H113+I113+J113+K113+M113+N113)*'Taxes &amp; Other Charges'!$D$13</f>
        <v>0.39558500160540827</v>
      </c>
      <c r="P113" s="376">
        <f>(I113+L113)*'Taxes &amp; Other Charges'!$D$14</f>
        <v>0.10782120150876374</v>
      </c>
      <c r="Q113" s="376">
        <f>(G113+H113+J113+K113+M113+N113+O113-L113)*'Taxes &amp; Other Charges'!$D$15</f>
        <v>1.370754413777197</v>
      </c>
      <c r="R113" s="376">
        <f>(G113+H113+I113+J113+K113+M113+N113+O113+P113+Q113)*'Taxes &amp; Other Charges'!$D$16</f>
        <v>3.5023484389496105</v>
      </c>
      <c r="S113" s="377">
        <f t="shared" si="31"/>
        <v>12.647023615298899</v>
      </c>
      <c r="T113" s="373">
        <f t="shared" si="32"/>
        <v>143.59628599693403</v>
      </c>
      <c r="U113" s="374">
        <f t="shared" si="33"/>
        <v>136.91243579479305</v>
      </c>
    </row>
    <row r="114" spans="2:21" x14ac:dyDescent="0.2">
      <c r="B114" s="101" t="s">
        <v>87</v>
      </c>
      <c r="C114" s="101">
        <v>30</v>
      </c>
      <c r="D114" s="102">
        <f t="shared" si="30"/>
        <v>720</v>
      </c>
      <c r="E114" s="102">
        <f t="shared" si="34"/>
        <v>8016</v>
      </c>
      <c r="F114" s="193">
        <f>'Energy Charge'!D132+'Energy Charge'!D146</f>
        <v>616.56398683031534</v>
      </c>
      <c r="G114" s="107">
        <f>C114*'Residential Rates'!$I$10</f>
        <v>13.2</v>
      </c>
      <c r="H114" s="107">
        <f>'Energy Charge'!K132+'Energy Charge'!K146</f>
        <v>37.519578916650829</v>
      </c>
      <c r="I114" s="109">
        <f>F114*PSC!$C$17</f>
        <v>85.315191985684393</v>
      </c>
      <c r="J114" s="375">
        <f>(G114+H114)*'Taxes &amp; Other Charges'!$D$4</f>
        <v>-1.2598743402896067</v>
      </c>
      <c r="K114" s="376">
        <f>(G114+H114)*'Taxes &amp; Other Charges'!$D$5</f>
        <v>1.0345272511629269</v>
      </c>
      <c r="L114" s="376">
        <f>F114*'Taxes &amp; Other Charges'!$D$7</f>
        <v>2.3429431499551985</v>
      </c>
      <c r="M114" s="376">
        <f>F114*'Taxes &amp; Other Charges'!$D$8</f>
        <v>2.017397364908792</v>
      </c>
      <c r="N114" s="376">
        <f>(G114+H114+J114+K114+M114+I114)*'Taxes &amp; Other Charges'!$D$11</f>
        <v>3.2471999069564448</v>
      </c>
      <c r="O114" s="376">
        <f>(G114+H114+I114+J114+K114+M114+N114)*'Taxes &amp; Other Charges'!$D$13</f>
        <v>0.40375384834548117</v>
      </c>
      <c r="P114" s="376">
        <f>(I114+L114)*'Taxes &amp; Other Charges'!$D$14</f>
        <v>0.11193943856821176</v>
      </c>
      <c r="Q114" s="376">
        <f>(G114+H114+J114+K114+M114+N114+O114-L114)*'Taxes &amp; Other Charges'!$D$15</f>
        <v>1.3615830672440281</v>
      </c>
      <c r="R114" s="376">
        <f>(G114+H114+I114+J114+K114+M114+N114+O114+P114+Q114)*'Taxes &amp; Other Charges'!$D$16</f>
        <v>3.5737824359807875</v>
      </c>
      <c r="S114" s="377">
        <f t="shared" si="31"/>
        <v>12.833252122832263</v>
      </c>
      <c r="T114" s="373">
        <f t="shared" si="32"/>
        <v>146.52507987521227</v>
      </c>
      <c r="U114" s="374">
        <f t="shared" si="33"/>
        <v>139.70409753227506</v>
      </c>
    </row>
    <row r="115" spans="2:21" ht="13.5" thickBot="1" x14ac:dyDescent="0.25">
      <c r="B115" s="114" t="s">
        <v>88</v>
      </c>
      <c r="C115" s="114">
        <v>31</v>
      </c>
      <c r="D115" s="102">
        <f t="shared" si="30"/>
        <v>744</v>
      </c>
      <c r="E115" s="115">
        <f t="shared" si="34"/>
        <v>8760</v>
      </c>
      <c r="F115" s="195">
        <f>'Energy Charge'!D133+'Energy Charge'!D147</f>
        <v>671.38828267543897</v>
      </c>
      <c r="G115" s="116">
        <f>C115*'Residential Rates'!$I$10</f>
        <v>13.64</v>
      </c>
      <c r="H115" s="116">
        <f>'Energy Charge'!K133+'Energy Charge'!K147</f>
        <v>39.607652222935343</v>
      </c>
      <c r="I115" s="118">
        <f>F115*PSC!$C$18</f>
        <v>85.027297671148304</v>
      </c>
      <c r="J115" s="381">
        <f>(G115+H115)*'Taxes &amp; Other Charges'!$D$4</f>
        <v>-1.3226716812177139</v>
      </c>
      <c r="K115" s="382">
        <f>(G115+H115)*'Taxes &amp; Other Charges'!$D$5</f>
        <v>1.0860923623912122</v>
      </c>
      <c r="L115" s="382">
        <f>F115*'Taxes &amp; Other Charges'!$D$7</f>
        <v>2.5512754741666681</v>
      </c>
      <c r="M115" s="382">
        <f>F115*'Taxes &amp; Other Charges'!$D$8</f>
        <v>2.1967824609140365</v>
      </c>
      <c r="N115" s="382">
        <f>(G115+H115+J115+K115+M115+I115)*'Taxes &amp; Other Charges'!$D$11</f>
        <v>3.3039402055321934</v>
      </c>
      <c r="O115" s="382">
        <f>(G115+H115+I115+J115+K115+M115+N115)*'Taxes &amp; Other Charges'!$D$13</f>
        <v>0.41080888485775513</v>
      </c>
      <c r="P115" s="382">
        <f>(I115+L115)*'Taxes &amp; Other Charges'!$D$14</f>
        <v>0.11183783790656722</v>
      </c>
      <c r="Q115" s="382">
        <f>(G115+H115+J115+K115+M115+N115+O115-L115)*'Taxes &amp; Other Charges'!$D$15</f>
        <v>1.4261382518965466</v>
      </c>
      <c r="R115" s="382">
        <f>(G115+H115+I115+J115+K115+M115+N115+O115+P115+Q115)*'Taxes &amp; Other Charges'!$D$16</f>
        <v>3.6371969554091068</v>
      </c>
      <c r="S115" s="383">
        <f t="shared" si="31"/>
        <v>13.401400751856372</v>
      </c>
      <c r="T115" s="373">
        <f t="shared" si="32"/>
        <v>149.12507517177337</v>
      </c>
      <c r="U115" s="374">
        <f t="shared" si="33"/>
        <v>142.18393801083204</v>
      </c>
    </row>
    <row r="116" spans="2:21" x14ac:dyDescent="0.2">
      <c r="B116" s="119"/>
      <c r="C116" s="119"/>
      <c r="D116" s="119"/>
      <c r="E116" s="120" t="s">
        <v>91</v>
      </c>
      <c r="F116" s="121">
        <f>SUM(F104:F115)</f>
        <v>9105.7255731997466</v>
      </c>
      <c r="G116" s="88">
        <f>SUM(G104:G115)</f>
        <v>160.59999999999997</v>
      </c>
      <c r="H116" s="88">
        <f>SUM(H104:H115)</f>
        <v>991.29176048556644</v>
      </c>
      <c r="I116" s="88">
        <f>SUM(I104:I115)</f>
        <v>1102.2791273944761</v>
      </c>
      <c r="J116" s="374">
        <f t="shared" ref="J116:S116" si="35">SUM(J104:J115)</f>
        <v>-28.612991330461469</v>
      </c>
      <c r="K116" s="374">
        <f t="shared" si="35"/>
        <v>23.495136238624099</v>
      </c>
      <c r="L116" s="374">
        <f t="shared" si="35"/>
        <v>69.754332159901665</v>
      </c>
      <c r="M116" s="374">
        <f t="shared" si="35"/>
        <v>29.793934075509565</v>
      </c>
      <c r="N116" s="374">
        <f t="shared" si="35"/>
        <v>53.689634539309125</v>
      </c>
      <c r="O116" s="374">
        <f t="shared" si="35"/>
        <v>6.6757197532154544</v>
      </c>
      <c r="P116" s="374">
        <f t="shared" si="35"/>
        <v>1.4966867278509406</v>
      </c>
      <c r="Q116" s="374">
        <f t="shared" si="35"/>
        <v>29.528458019665493</v>
      </c>
      <c r="R116" s="374">
        <f t="shared" si="35"/>
        <v>59.255936647593913</v>
      </c>
      <c r="S116" s="384">
        <f t="shared" si="35"/>
        <v>245.0768468312088</v>
      </c>
      <c r="T116" s="373"/>
    </row>
    <row r="118" spans="2:21" ht="30" hidden="1" customHeight="1" thickBot="1" x14ac:dyDescent="0.3">
      <c r="B118" s="133" t="s">
        <v>113</v>
      </c>
      <c r="C118" s="94"/>
      <c r="D118" s="95"/>
      <c r="J118" s="585" t="s">
        <v>40</v>
      </c>
      <c r="K118" s="586"/>
      <c r="L118" s="586"/>
      <c r="M118" s="586"/>
      <c r="N118" s="586"/>
      <c r="O118" s="586"/>
      <c r="P118" s="586"/>
      <c r="Q118" s="586"/>
      <c r="R118" s="586"/>
      <c r="S118" s="587"/>
    </row>
    <row r="119" spans="2:21" s="92" customFormat="1" ht="63.75" hidden="1" x14ac:dyDescent="0.2">
      <c r="B119" s="96" t="s">
        <v>27</v>
      </c>
      <c r="C119" s="96" t="s">
        <v>90</v>
      </c>
      <c r="D119" s="96" t="s">
        <v>93</v>
      </c>
      <c r="E119" s="96" t="s">
        <v>94</v>
      </c>
      <c r="F119" s="123" t="s">
        <v>114</v>
      </c>
      <c r="G119" s="123" t="s">
        <v>0</v>
      </c>
      <c r="H119" s="97" t="s">
        <v>96</v>
      </c>
      <c r="I119" s="98" t="s">
        <v>78</v>
      </c>
      <c r="J119" s="197" t="s">
        <v>57</v>
      </c>
      <c r="K119" s="198" t="s">
        <v>59</v>
      </c>
      <c r="L119" s="198" t="s">
        <v>97</v>
      </c>
      <c r="M119" s="198" t="s">
        <v>63</v>
      </c>
      <c r="N119" s="198" t="s">
        <v>66</v>
      </c>
      <c r="O119" s="198" t="s">
        <v>70</v>
      </c>
      <c r="P119" s="198" t="s">
        <v>71</v>
      </c>
      <c r="Q119" s="198" t="s">
        <v>72</v>
      </c>
      <c r="R119" s="198" t="s">
        <v>73</v>
      </c>
      <c r="S119" s="99" t="s">
        <v>98</v>
      </c>
      <c r="T119" s="100" t="s">
        <v>167</v>
      </c>
      <c r="U119" s="100" t="s">
        <v>168</v>
      </c>
    </row>
    <row r="120" spans="2:21" hidden="1" x14ac:dyDescent="0.2">
      <c r="B120" s="101" t="s">
        <v>79</v>
      </c>
      <c r="C120" s="101">
        <v>31</v>
      </c>
      <c r="D120" s="102">
        <f t="shared" ref="D120:D131" si="36">C120*$C$7</f>
        <v>744</v>
      </c>
      <c r="E120" s="102"/>
      <c r="F120" s="193">
        <f>'Energy Charge'!D151+'Energy Charge'!D165</f>
        <v>686.90673100220874</v>
      </c>
      <c r="G120" s="103">
        <f>C120*'Residential Rates'!$I$16</f>
        <v>13.64</v>
      </c>
      <c r="H120" s="103">
        <f>'Energy Charge'!K151+'Energy Charge'!K165</f>
        <v>0</v>
      </c>
      <c r="I120" s="105">
        <f>F120*PSC!$C$7</f>
        <v>82.103900836500998</v>
      </c>
      <c r="J120" s="370">
        <f>(G120+H120)*'Taxes &amp; Other Charges'!$D$4</f>
        <v>-0.33881760000000005</v>
      </c>
      <c r="K120" s="371">
        <f>(G120+H120)*'Taxes &amp; Other Charges'!$D$5</f>
        <v>0.27821508</v>
      </c>
      <c r="L120" s="371">
        <f>F120*'Taxes &amp; Other Charges'!$D$7</f>
        <v>2.6102455778083931</v>
      </c>
      <c r="M120" s="371">
        <f>F120*'Taxes &amp; Other Charges'!$D$8</f>
        <v>2.2475588238392272</v>
      </c>
      <c r="N120" s="371">
        <f>(G120+H120+J120+K120+M120+I120)*'Taxes &amp; Other Charges'!$D$11</f>
        <v>2.3072509942264157</v>
      </c>
      <c r="O120" s="371">
        <f>(G120+H120+I120+J120+K120+M120+N120)*'Taxes &amp; Other Charges'!$D$13</f>
        <v>0.28688146548112975</v>
      </c>
      <c r="P120" s="371">
        <f>(I120+L120)*'Taxes &amp; Other Charges'!$D$14</f>
        <v>0.10817996497107309</v>
      </c>
      <c r="Q120" s="371">
        <f>(G120+H120+J120+K120+M120+N120+O120-L120)*'Taxes &amp; Other Charges'!$D$15</f>
        <v>0.39999852175599526</v>
      </c>
      <c r="R120" s="371">
        <f>(G120+H120+I120+J120+K120+M120+N120+O120+P120+Q120)*'Taxes &amp; Other Charges'!$D$16</f>
        <v>2.5258292021693709</v>
      </c>
      <c r="S120" s="372">
        <f t="shared" ref="S120:S131" si="37">SUM(J120:R120)</f>
        <v>10.425342030251604</v>
      </c>
      <c r="T120" s="373">
        <f>SUM(G120:K120,M120:R120)</f>
        <v>103.55899728894421</v>
      </c>
      <c r="U120" s="374">
        <f>SUM(G120:I120,J120:K120,O120:Q120,M120)</f>
        <v>98.725917092548414</v>
      </c>
    </row>
    <row r="121" spans="2:21" hidden="1" x14ac:dyDescent="0.2">
      <c r="B121" s="101" t="s">
        <v>80</v>
      </c>
      <c r="C121" s="101">
        <v>28</v>
      </c>
      <c r="D121" s="102">
        <f t="shared" si="36"/>
        <v>672</v>
      </c>
      <c r="E121" s="102">
        <f>D121+D120</f>
        <v>1416</v>
      </c>
      <c r="F121" s="193">
        <f>'Energy Charge'!D152+'Energy Charge'!D166</f>
        <v>526.41105347136249</v>
      </c>
      <c r="G121" s="107">
        <f>C121*'Residential Rates'!$I$16</f>
        <v>12.32</v>
      </c>
      <c r="H121" s="107">
        <f>'Energy Charge'!K152+'Energy Charge'!K166</f>
        <v>0</v>
      </c>
      <c r="I121" s="109">
        <f>F121*PSC!$C$8</f>
        <v>57.931010023469966</v>
      </c>
      <c r="J121" s="375">
        <f>(G121+H121)*'Taxes &amp; Other Charges'!$D$4</f>
        <v>-0.30602880000000005</v>
      </c>
      <c r="K121" s="376">
        <f>(G121+H121)*'Taxes &amp; Other Charges'!$D$5</f>
        <v>0.25129103999999997</v>
      </c>
      <c r="L121" s="376">
        <f>F121*'Taxes &amp; Other Charges'!$D$7</f>
        <v>2.0003620031911775</v>
      </c>
      <c r="M121" s="376">
        <f>F121*'Taxes &amp; Other Charges'!$D$8</f>
        <v>1.7224169669582983</v>
      </c>
      <c r="N121" s="376">
        <f>(G121+H121+J121+K121+M121+I121)*'Taxes &amp; Other Charges'!$D$11</f>
        <v>1.6944043182688902</v>
      </c>
      <c r="O121" s="376">
        <f>(G121+H121+I121+J121+K121+M121+N121)*'Taxes &amp; Other Charges'!$D$13</f>
        <v>0.21068067373637125</v>
      </c>
      <c r="P121" s="376">
        <f>(I121+L121)*'Taxes &amp; Other Charges'!$D$14</f>
        <v>7.653236207804627E-2</v>
      </c>
      <c r="Q121" s="376">
        <f>(G121+H121+J121+K121+M121+N121+O121-L121)*'Taxes &amp; Other Charges'!$D$15</f>
        <v>0.35146388315084548</v>
      </c>
      <c r="R121" s="376">
        <f>(G121+H121+I121+J121+K121+M121+N121+O121+P121+Q121)*'Taxes &amp; Other Charges'!$D$16</f>
        <v>1.8562942616915603</v>
      </c>
      <c r="S121" s="377">
        <f t="shared" si="37"/>
        <v>7.8574167090751894</v>
      </c>
      <c r="T121" s="373">
        <f t="shared" ref="T121:T131" si="38">SUM(G121:K121,M121:R121)</f>
        <v>76.10806472935397</v>
      </c>
      <c r="U121" s="374">
        <f t="shared" ref="U121:U131" si="39">SUM(G121:I121,J121:K121,O121:Q121,M121)</f>
        <v>72.557366149393516</v>
      </c>
    </row>
    <row r="122" spans="2:21" hidden="1" x14ac:dyDescent="0.2">
      <c r="B122" s="101" t="s">
        <v>81</v>
      </c>
      <c r="C122" s="101">
        <v>31</v>
      </c>
      <c r="D122" s="102">
        <f t="shared" si="36"/>
        <v>744</v>
      </c>
      <c r="E122" s="102">
        <f>D122+E121</f>
        <v>2160</v>
      </c>
      <c r="F122" s="193">
        <f>'Energy Charge'!D153+'Energy Charge'!D167</f>
        <v>579.19206049460627</v>
      </c>
      <c r="G122" s="107">
        <f>C122*'Residential Rates'!$I$16</f>
        <v>13.64</v>
      </c>
      <c r="H122" s="107">
        <f>'Energy Charge'!K153+'Energy Charge'!K167</f>
        <v>0</v>
      </c>
      <c r="I122" s="109">
        <f>F122*PSC!$C$9</f>
        <v>54.417990043770729</v>
      </c>
      <c r="J122" s="375">
        <f>(G122+H122)*'Taxes &amp; Other Charges'!$D$4</f>
        <v>-0.33881760000000005</v>
      </c>
      <c r="K122" s="376">
        <f>(G122+H122)*'Taxes &amp; Other Charges'!$D$5</f>
        <v>0.27821508</v>
      </c>
      <c r="L122" s="376">
        <f>F122*'Taxes &amp; Other Charges'!$D$7</f>
        <v>2.2009298298795037</v>
      </c>
      <c r="M122" s="376">
        <f>F122*'Taxes &amp; Other Charges'!$D$8</f>
        <v>1.8951164219383518</v>
      </c>
      <c r="N122" s="376">
        <f>(G122+H122+J122+K122+M122+I122)*'Taxes &amp; Other Charges'!$D$11</f>
        <v>1.6466673929609059</v>
      </c>
      <c r="O122" s="376">
        <f>(G122+H122+I122+J122+K122+M122+N122)*'Taxes &amp; Other Charges'!$D$13</f>
        <v>0.20474510837127349</v>
      </c>
      <c r="P122" s="376">
        <f>(I122+L122)*'Taxes &amp; Other Charges'!$D$14</f>
        <v>7.230236067865134E-2</v>
      </c>
      <c r="Q122" s="376">
        <f>(G122+H122+J122+K122+M122+N122+O122-L122)*'Taxes &amp; Other Charges'!$D$15</f>
        <v>0.3826472883102196</v>
      </c>
      <c r="R122" s="376">
        <f>(G122+H122+I122+J122+K122+M122+N122+O122+P122+Q122)*'Taxes &amp; Other Charges'!$D$16</f>
        <v>1.8049716524007533</v>
      </c>
      <c r="S122" s="377">
        <f t="shared" si="37"/>
        <v>8.1467775345396589</v>
      </c>
      <c r="T122" s="373">
        <f t="shared" si="38"/>
        <v>74.003837748430882</v>
      </c>
      <c r="U122" s="374">
        <f t="shared" si="39"/>
        <v>70.552198703069223</v>
      </c>
    </row>
    <row r="123" spans="2:21" ht="17.25" hidden="1" customHeight="1" x14ac:dyDescent="0.2">
      <c r="B123" s="101" t="s">
        <v>82</v>
      </c>
      <c r="C123" s="101">
        <v>30</v>
      </c>
      <c r="D123" s="102">
        <f t="shared" si="36"/>
        <v>720</v>
      </c>
      <c r="E123" s="102">
        <f>D123+E122</f>
        <v>2880</v>
      </c>
      <c r="F123" s="193">
        <f>'Energy Charge'!D154+'Energy Charge'!D168</f>
        <v>515.51830511876278</v>
      </c>
      <c r="G123" s="107">
        <f>C123*'Residential Rates'!$I$16</f>
        <v>13.2</v>
      </c>
      <c r="H123" s="107">
        <f>'Energy Charge'!K154+'Energy Charge'!K168</f>
        <v>0</v>
      </c>
      <c r="I123" s="109">
        <f>F123*PSC!$C$10</f>
        <v>45.811534184378857</v>
      </c>
      <c r="J123" s="375">
        <f>(G123+H123)*'Taxes &amp; Other Charges'!$D$4</f>
        <v>-0.32788800000000001</v>
      </c>
      <c r="K123" s="376">
        <f>(G123+H123)*'Taxes &amp; Other Charges'!$D$5</f>
        <v>0.26924039999999999</v>
      </c>
      <c r="L123" s="376">
        <f>F123*'Taxes &amp; Other Charges'!$D$7</f>
        <v>1.9589695594512986</v>
      </c>
      <c r="M123" s="376">
        <f>F123*'Taxes &amp; Other Charges'!$D$8</f>
        <v>1.686775894348592</v>
      </c>
      <c r="N123" s="376">
        <f>(G123+H123+J123+K123+M123+I123)*'Taxes &amp; Other Charges'!$D$11</f>
        <v>1.4286704479988186</v>
      </c>
      <c r="O123" s="376">
        <f>(G123+H123+I123+J123+K123+M123+N123)*'Taxes &amp; Other Charges'!$D$13</f>
        <v>0.17763956883629059</v>
      </c>
      <c r="P123" s="376">
        <f>(I123+L123)*'Taxes &amp; Other Charges'!$D$14</f>
        <v>6.1002933280871106E-2</v>
      </c>
      <c r="Q123" s="376">
        <f>(G123+H123+J123+K123+M123+N123+O123-L123)*'Taxes &amp; Other Charges'!$D$15</f>
        <v>0.36621488395007801</v>
      </c>
      <c r="R123" s="376">
        <f>(G123+H123+I123+J123+K123+M123+N123+O123+P123+Q123)*'Taxes &amp; Other Charges'!$D$16</f>
        <v>1.5668297578198378</v>
      </c>
      <c r="S123" s="377">
        <f t="shared" si="37"/>
        <v>7.1874554456857869</v>
      </c>
      <c r="T123" s="373">
        <f t="shared" si="38"/>
        <v>64.24002007061334</v>
      </c>
      <c r="U123" s="374">
        <f t="shared" si="39"/>
        <v>61.24451986479469</v>
      </c>
    </row>
    <row r="124" spans="2:21" hidden="1" x14ac:dyDescent="0.2">
      <c r="B124" s="101" t="s">
        <v>31</v>
      </c>
      <c r="C124" s="101">
        <v>31</v>
      </c>
      <c r="D124" s="102">
        <f t="shared" si="36"/>
        <v>744</v>
      </c>
      <c r="E124" s="102">
        <f t="shared" ref="E124:E131" si="40">D124+E123</f>
        <v>3624</v>
      </c>
      <c r="F124" s="193">
        <f>'Energy Charge'!D155+'Energy Charge'!D169</f>
        <v>612.51025643751382</v>
      </c>
      <c r="G124" s="107">
        <f>C124*'Residential Rates'!$I$16</f>
        <v>13.64</v>
      </c>
      <c r="H124" s="107">
        <f>'Energy Charge'!K155+'Energy Charge'!K169</f>
        <v>0</v>
      </c>
      <c r="I124" s="109">
        <f>F124*PSC!$C$11</f>
        <v>62.875402843823665</v>
      </c>
      <c r="J124" s="375">
        <f>(G124+H124)*'Taxes &amp; Other Charges'!$D$4</f>
        <v>-0.33881760000000005</v>
      </c>
      <c r="K124" s="376">
        <f>(G124+H124)*'Taxes &amp; Other Charges'!$D$5</f>
        <v>0.27821508</v>
      </c>
      <c r="L124" s="376">
        <f>F124*'Taxes &amp; Other Charges'!$D$7</f>
        <v>2.3275389744625525</v>
      </c>
      <c r="M124" s="376">
        <f>F124*'Taxes &amp; Other Charges'!$D$8</f>
        <v>2.0041335590635452</v>
      </c>
      <c r="N124" s="376">
        <f>(G124+H124+J124+K124+M124+I124)*'Taxes &amp; Other Charges'!$D$11</f>
        <v>1.8484924822808226</v>
      </c>
      <c r="O124" s="376">
        <f>(G124+H124+I124+J124+K124+M124+N124)*'Taxes &amp; Other Charges'!$D$13</f>
        <v>0.2298398542571109</v>
      </c>
      <c r="P124" s="376">
        <f>(I124+L124)*'Taxes &amp; Other Charges'!$D$14</f>
        <v>8.3264156701951503E-2</v>
      </c>
      <c r="Q124" s="376">
        <f>(G124+H124+J124+K124+M124+N124+O124-L124)*'Taxes &amp; Other Charges'!$D$15</f>
        <v>0.38794307302441372</v>
      </c>
      <c r="R124" s="376">
        <f>(G124+H124+I124+J124+K124+M124+N124+O124+P124+Q124)*'Taxes &amp; Other Charges'!$D$16</f>
        <v>2.0252118362287876</v>
      </c>
      <c r="S124" s="377">
        <f t="shared" si="37"/>
        <v>8.8458214160191844</v>
      </c>
      <c r="T124" s="373">
        <f t="shared" si="38"/>
        <v>83.033685285380301</v>
      </c>
      <c r="U124" s="374">
        <f t="shared" si="39"/>
        <v>79.159980966870691</v>
      </c>
    </row>
    <row r="125" spans="2:21" hidden="1" x14ac:dyDescent="0.2">
      <c r="B125" s="110" t="s">
        <v>83</v>
      </c>
      <c r="C125" s="110">
        <v>30</v>
      </c>
      <c r="D125" s="111">
        <f t="shared" si="36"/>
        <v>720</v>
      </c>
      <c r="E125" s="111">
        <f t="shared" si="40"/>
        <v>4344</v>
      </c>
      <c r="F125" s="194">
        <f>'Energy Charge'!D156+'Energy Charge'!D170</f>
        <v>845.57224163930994</v>
      </c>
      <c r="G125" s="124">
        <f>C125*'Residential Rates'!$I$16</f>
        <v>13.2</v>
      </c>
      <c r="H125" s="124">
        <f>'Energy Charge'!K156+'Energy Charge'!K170</f>
        <v>0</v>
      </c>
      <c r="I125" s="79">
        <f>F125*PSC!$C$12</f>
        <v>86.473290863485673</v>
      </c>
      <c r="J125" s="378">
        <f>(G125+H125)*'Taxes &amp; Other Charges'!$D$4</f>
        <v>-0.32788800000000001</v>
      </c>
      <c r="K125" s="379">
        <f>(G125+H125)*'Taxes &amp; Other Charges'!$D$5</f>
        <v>0.26924039999999999</v>
      </c>
      <c r="L125" s="379">
        <f>F125*'Taxes &amp; Other Charges'!$D$6</f>
        <v>10.14686689967172</v>
      </c>
      <c r="M125" s="379">
        <f>F125*'Taxes &amp; Other Charges'!$D$8</f>
        <v>2.7667123746438222</v>
      </c>
      <c r="N125" s="379">
        <f>(G125+H125+J125+K125+M125+I125)*'Taxes &amp; Other Charges'!$D$11</f>
        <v>2.4121047388343309</v>
      </c>
      <c r="O125" s="379">
        <f>(G125+H125+I125+J125+K125+M125+N125)*'Taxes &amp; Other Charges'!$D$13</f>
        <v>0.29991888359887048</v>
      </c>
      <c r="P125" s="379">
        <f>(I125+L125)*'Taxes &amp; Other Charges'!$D$14</f>
        <v>0.12338394146355199</v>
      </c>
      <c r="Q125" s="379">
        <f>(G125+H125+J125+K125+M125+N125+O125-L125)*'Taxes &amp; Other Charges'!$D$15</f>
        <v>0.21436403066285675</v>
      </c>
      <c r="R125" s="379">
        <f>(G125+H125+I125+J125+K125+M125+N125+O125+P125+Q125)*'Taxes &amp; Other Charges'!$D$16</f>
        <v>2.635778180817228</v>
      </c>
      <c r="S125" s="380">
        <f t="shared" si="37"/>
        <v>18.540481449692379</v>
      </c>
      <c r="T125" s="373">
        <f t="shared" si="38"/>
        <v>108.06690541350633</v>
      </c>
      <c r="U125" s="374">
        <f t="shared" si="39"/>
        <v>103.01902249385478</v>
      </c>
    </row>
    <row r="126" spans="2:21" hidden="1" x14ac:dyDescent="0.2">
      <c r="B126" s="110" t="s">
        <v>99</v>
      </c>
      <c r="C126" s="110">
        <v>31</v>
      </c>
      <c r="D126" s="111">
        <f t="shared" si="36"/>
        <v>744</v>
      </c>
      <c r="E126" s="111">
        <f t="shared" si="40"/>
        <v>5088</v>
      </c>
      <c r="F126" s="194">
        <f>'Energy Charge'!D157+'Energy Charge'!D171</f>
        <v>1253.0216187515821</v>
      </c>
      <c r="G126" s="124">
        <f>C126*'Residential Rates'!$I$16</f>
        <v>13.64</v>
      </c>
      <c r="H126" s="124">
        <f>'Energy Charge'!K157+'Energy Charge'!K171</f>
        <v>0</v>
      </c>
      <c r="I126" s="79">
        <f>F126*PSC!$C$13</f>
        <v>161.43554629509759</v>
      </c>
      <c r="J126" s="378">
        <f>(G126+H126)*'Taxes &amp; Other Charges'!$D$4</f>
        <v>-0.33881760000000005</v>
      </c>
      <c r="K126" s="379">
        <f>(G126+H126)*'Taxes &amp; Other Charges'!$D$5</f>
        <v>0.27821508</v>
      </c>
      <c r="L126" s="379">
        <f>F126*'Taxes &amp; Other Charges'!$D$6</f>
        <v>15.036259425018985</v>
      </c>
      <c r="M126" s="379">
        <f>F126*'Taxes &amp; Other Charges'!$D$8</f>
        <v>4.0998867365551765</v>
      </c>
      <c r="N126" s="379">
        <f>(G126+H126+J126+K126+M126+I126)*'Taxes &amp; Other Charges'!$D$11</f>
        <v>4.2199454068545394</v>
      </c>
      <c r="O126" s="379">
        <f>(G126+H126+I126+J126+K126+M126+N126)*'Taxes &amp; Other Charges'!$D$13</f>
        <v>0.52470412867876781</v>
      </c>
      <c r="P126" s="379">
        <f>(I126+L126)*'Taxes &amp; Other Charges'!$D$14</f>
        <v>0.22535449590458886</v>
      </c>
      <c r="Q126" s="379">
        <f>(G126+H126+J126+K126+M126+N126+O126-L126)*'Taxes &amp; Other Charges'!$D$15</f>
        <v>0.18690077280053125</v>
      </c>
      <c r="R126" s="379">
        <f>(G126+H126+I126+J126+K126+M126+N126+O126+P126+Q126)*'Taxes &amp; Other Charges'!$D$16</f>
        <v>4.6067933828972789</v>
      </c>
      <c r="S126" s="380">
        <f t="shared" si="37"/>
        <v>28.839241828709866</v>
      </c>
      <c r="T126" s="373">
        <f t="shared" si="38"/>
        <v>188.87852869878844</v>
      </c>
      <c r="U126" s="374">
        <f t="shared" si="39"/>
        <v>180.05178990903661</v>
      </c>
    </row>
    <row r="127" spans="2:21" hidden="1" x14ac:dyDescent="0.2">
      <c r="B127" s="110" t="s">
        <v>84</v>
      </c>
      <c r="C127" s="110">
        <v>31</v>
      </c>
      <c r="D127" s="111">
        <f t="shared" si="36"/>
        <v>744</v>
      </c>
      <c r="E127" s="111">
        <f t="shared" si="40"/>
        <v>5832</v>
      </c>
      <c r="F127" s="194">
        <f>'Energy Charge'!D158+'Energy Charge'!D172</f>
        <v>1302.005108947616</v>
      </c>
      <c r="G127" s="124">
        <f>C127*'Residential Rates'!$I$16</f>
        <v>13.64</v>
      </c>
      <c r="H127" s="124">
        <f>'Energy Charge'!K158+'Energy Charge'!K172</f>
        <v>0</v>
      </c>
      <c r="I127" s="79">
        <f>F127*PSC!$C$14</f>
        <v>180.48394820231852</v>
      </c>
      <c r="J127" s="378">
        <f>(G127+H127)*'Taxes &amp; Other Charges'!$D$4</f>
        <v>-0.33881760000000005</v>
      </c>
      <c r="K127" s="379">
        <f>(G127+H127)*'Taxes &amp; Other Charges'!$D$5</f>
        <v>0.27821508</v>
      </c>
      <c r="L127" s="379">
        <f>F127*'Taxes &amp; Other Charges'!$D$6</f>
        <v>15.624061307371392</v>
      </c>
      <c r="M127" s="379">
        <f>F127*'Taxes &amp; Other Charges'!$D$8</f>
        <v>4.2601607164765998</v>
      </c>
      <c r="N127" s="379">
        <f>(G127+H127+J127+K127+M127+I127)*'Taxes &amp; Other Charges'!$D$11</f>
        <v>4.6725018107556133</v>
      </c>
      <c r="O127" s="379">
        <f>(G127+H127+I127+J127+K127+M127+N127)*'Taxes &amp; Other Charges'!$D$13</f>
        <v>0.58097457549573417</v>
      </c>
      <c r="P127" s="379">
        <f>(I127+L127)*'Taxes &amp; Other Charges'!$D$14</f>
        <v>0.25042992814387399</v>
      </c>
      <c r="Q127" s="379">
        <f>(G127+H127+J127+K127+M127+N127+O127-L127)*'Taxes &amp; Other Charges'!$D$15</f>
        <v>0.18895755489324553</v>
      </c>
      <c r="R127" s="379">
        <f>(G127+H127+I127+J127+K127+M127+N127+O127+P127+Q127)*'Taxes &amp; Other Charges'!$D$16</f>
        <v>5.1004092567020898</v>
      </c>
      <c r="S127" s="380">
        <f t="shared" si="37"/>
        <v>30.616892629838549</v>
      </c>
      <c r="T127" s="373">
        <f t="shared" si="38"/>
        <v>209.11677952478567</v>
      </c>
      <c r="U127" s="374">
        <f t="shared" si="39"/>
        <v>199.34386845732797</v>
      </c>
    </row>
    <row r="128" spans="2:21" hidden="1" x14ac:dyDescent="0.2">
      <c r="B128" s="110" t="s">
        <v>100</v>
      </c>
      <c r="C128" s="110">
        <v>30</v>
      </c>
      <c r="D128" s="111">
        <f t="shared" si="36"/>
        <v>720</v>
      </c>
      <c r="E128" s="111">
        <f t="shared" si="40"/>
        <v>6552</v>
      </c>
      <c r="F128" s="194">
        <f>'Energy Charge'!D159+'Energy Charge'!D173</f>
        <v>886.30041867888588</v>
      </c>
      <c r="G128" s="124">
        <f>C128*'Residential Rates'!$I$16</f>
        <v>13.2</v>
      </c>
      <c r="H128" s="124">
        <f>'Energy Charge'!K159+'Energy Charge'!K173</f>
        <v>0</v>
      </c>
      <c r="I128" s="79">
        <f>F128*PSC!$C$15</f>
        <v>118.29008537897751</v>
      </c>
      <c r="J128" s="378">
        <f>(G128+H128)*'Taxes &amp; Other Charges'!$D$4</f>
        <v>-0.32788800000000001</v>
      </c>
      <c r="K128" s="379">
        <f>(G128+H128)*'Taxes &amp; Other Charges'!$D$5</f>
        <v>0.26924039999999999</v>
      </c>
      <c r="L128" s="379">
        <f>F128*'Taxes &amp; Other Charges'!$D$6</f>
        <v>10.635605024146631</v>
      </c>
      <c r="M128" s="379">
        <f>F128*'Taxes &amp; Other Charges'!$D$8</f>
        <v>2.8999749699173147</v>
      </c>
      <c r="N128" s="379">
        <f>(G128+H128+J128+K128+M128+I128)*'Taxes &amp; Other Charges'!$D$11</f>
        <v>3.1648480843639621</v>
      </c>
      <c r="O128" s="379">
        <f>(G128+H128+I128+J128+K128+M128+N128)*'Taxes &amp; Other Charges'!$D$13</f>
        <v>0.39351429850478664</v>
      </c>
      <c r="P128" s="379">
        <f>(I128+L128)*'Taxes &amp; Other Charges'!$D$14</f>
        <v>0.16463810664478953</v>
      </c>
      <c r="Q128" s="379">
        <f>(G128+H128+J128+K128+M128+N128+O128-L128)*'Taxes &amp; Other Charges'!$D$15</f>
        <v>0.22678237954984887</v>
      </c>
      <c r="R128" s="379">
        <f>(G128+H128+I128+J128+K128+M128+N128+O128+P128+Q128)*'Taxes &amp; Other Charges'!$D$16</f>
        <v>3.4570298904489558</v>
      </c>
      <c r="S128" s="380">
        <f t="shared" si="37"/>
        <v>20.883745153576292</v>
      </c>
      <c r="T128" s="373">
        <f t="shared" si="38"/>
        <v>141.73822550840717</v>
      </c>
      <c r="U128" s="374">
        <f t="shared" si="39"/>
        <v>135.11634753359425</v>
      </c>
    </row>
    <row r="129" spans="2:21" hidden="1" x14ac:dyDescent="0.2">
      <c r="B129" s="101" t="s">
        <v>86</v>
      </c>
      <c r="C129" s="101">
        <v>31</v>
      </c>
      <c r="D129" s="102">
        <f t="shared" si="36"/>
        <v>744</v>
      </c>
      <c r="E129" s="102">
        <f t="shared" si="40"/>
        <v>7296</v>
      </c>
      <c r="F129" s="193">
        <f>'Energy Charge'!D160+'Energy Charge'!D174</f>
        <v>610.33550915214141</v>
      </c>
      <c r="G129" s="107">
        <f>C129*'Residential Rates'!$I$16</f>
        <v>13.64</v>
      </c>
      <c r="H129" s="107">
        <f>'Energy Charge'!K160+'Energy Charge'!K174</f>
        <v>0</v>
      </c>
      <c r="I129" s="109">
        <f>F129*PSC!$C$16</f>
        <v>82.113929065819946</v>
      </c>
      <c r="J129" s="375">
        <f>(G129+H129)*'Taxes &amp; Other Charges'!$D$4</f>
        <v>-0.33881760000000005</v>
      </c>
      <c r="K129" s="376">
        <f>(G129+H129)*'Taxes &amp; Other Charges'!$D$5</f>
        <v>0.27821508</v>
      </c>
      <c r="L129" s="376">
        <f>F129*'Taxes &amp; Other Charges'!$D$7</f>
        <v>2.3192749347781372</v>
      </c>
      <c r="M129" s="376">
        <f>F129*'Taxes &amp; Other Charges'!$D$8</f>
        <v>1.9970177859458067</v>
      </c>
      <c r="N129" s="376">
        <f>(G129+H129+J129+K129+M129+I129)*'Taxes &amp; Other Charges'!$D$11</f>
        <v>2.3015845124564014</v>
      </c>
      <c r="O129" s="376">
        <f>(G129+H129+I129+J129+K129+M129+N129)*'Taxes &amp; Other Charges'!$D$13</f>
        <v>0.28617690035216375</v>
      </c>
      <c r="P129" s="376">
        <f>(I129+L129)*'Taxes &amp; Other Charges'!$D$14</f>
        <v>0.10782120150876374</v>
      </c>
      <c r="Q129" s="376">
        <f>(G129+H129+J129+K129+M129+N129+O129-L129)*'Taxes &amp; Other Charges'!$D$15</f>
        <v>0.40086016922085477</v>
      </c>
      <c r="R129" s="376">
        <f>(G129+H129+I129+J129+K129+M129+N129+O129+P129+Q129)*'Taxes &amp; Other Charges'!$D$16</f>
        <v>2.5196696778825984</v>
      </c>
      <c r="S129" s="377">
        <f t="shared" si="37"/>
        <v>9.8718026621447255</v>
      </c>
      <c r="T129" s="373">
        <f t="shared" si="38"/>
        <v>103.30645679318653</v>
      </c>
      <c r="U129" s="374">
        <f t="shared" si="39"/>
        <v>98.485202602847522</v>
      </c>
    </row>
    <row r="130" spans="2:21" hidden="1" x14ac:dyDescent="0.2">
      <c r="B130" s="101" t="s">
        <v>87</v>
      </c>
      <c r="C130" s="101">
        <v>30</v>
      </c>
      <c r="D130" s="102">
        <f t="shared" si="36"/>
        <v>720</v>
      </c>
      <c r="E130" s="102">
        <f t="shared" si="40"/>
        <v>8016</v>
      </c>
      <c r="F130" s="193">
        <f>'Energy Charge'!D161+'Energy Charge'!D175</f>
        <v>616.56398683031534</v>
      </c>
      <c r="G130" s="107">
        <f>C130*'Residential Rates'!$I$16</f>
        <v>13.2</v>
      </c>
      <c r="H130" s="107">
        <f>'Energy Charge'!K161+'Energy Charge'!K175</f>
        <v>0</v>
      </c>
      <c r="I130" s="109">
        <f>F130*PSC!$C$17</f>
        <v>85.315191985684393</v>
      </c>
      <c r="J130" s="375">
        <f>(G130+H130)*'Taxes &amp; Other Charges'!$D$4</f>
        <v>-0.32788800000000001</v>
      </c>
      <c r="K130" s="376">
        <f>(G130+H130)*'Taxes &amp; Other Charges'!$D$5</f>
        <v>0.26924039999999999</v>
      </c>
      <c r="L130" s="376">
        <f>F130*'Taxes &amp; Other Charges'!$D$7</f>
        <v>2.3429431499551985</v>
      </c>
      <c r="M130" s="376">
        <f>F130*'Taxes &amp; Other Charges'!$D$8</f>
        <v>2.017397364908792</v>
      </c>
      <c r="N130" s="376">
        <f>(G130+H130+J130+K130+M130+I130)*'Taxes &amp; Other Charges'!$D$11</f>
        <v>2.3671660676439754</v>
      </c>
      <c r="O130" s="376">
        <f>(G130+H130+I130+J130+K130+M130+N130)*'Taxes &amp; Other Charges'!$D$13</f>
        <v>0.29433125057579473</v>
      </c>
      <c r="P130" s="376">
        <f>(I130+L130)*'Taxes &amp; Other Charges'!$D$14</f>
        <v>0.11193943856821176</v>
      </c>
      <c r="Q130" s="376">
        <f>(G130+H130+J130+K130+M130+N130+O130-L130)*'Taxes &amp; Other Charges'!$D$15</f>
        <v>0.39156031220535287</v>
      </c>
      <c r="R130" s="376">
        <f>(G130+H130+I130+J130+K130+M130+N130+O130+P130+Q130)*'Taxes &amp; Other Charges'!$D$16</f>
        <v>2.5909734704896632</v>
      </c>
      <c r="S130" s="377">
        <f t="shared" si="37"/>
        <v>10.057663454346986</v>
      </c>
      <c r="T130" s="373">
        <f t="shared" si="38"/>
        <v>106.22991229007619</v>
      </c>
      <c r="U130" s="374">
        <f t="shared" si="39"/>
        <v>101.27177275194255</v>
      </c>
    </row>
    <row r="131" spans="2:21" ht="13.5" hidden="1" thickBot="1" x14ac:dyDescent="0.25">
      <c r="B131" s="114" t="s">
        <v>88</v>
      </c>
      <c r="C131" s="114">
        <v>31</v>
      </c>
      <c r="D131" s="102">
        <f t="shared" si="36"/>
        <v>744</v>
      </c>
      <c r="E131" s="115">
        <f t="shared" si="40"/>
        <v>8760</v>
      </c>
      <c r="F131" s="195">
        <f>'Energy Charge'!D162+'Energy Charge'!D176</f>
        <v>671.38828267543897</v>
      </c>
      <c r="G131" s="116">
        <f>C131*'Residential Rates'!$I$16</f>
        <v>13.64</v>
      </c>
      <c r="H131" s="116">
        <f>'Energy Charge'!K162+'Energy Charge'!K176</f>
        <v>0</v>
      </c>
      <c r="I131" s="118">
        <f>F131*PSC!$C$18</f>
        <v>85.027297671148304</v>
      </c>
      <c r="J131" s="381">
        <f>(G131+H131)*'Taxes &amp; Other Charges'!$D$4</f>
        <v>-0.33881760000000005</v>
      </c>
      <c r="K131" s="382">
        <f>(G131+H131)*'Taxes &amp; Other Charges'!$D$5</f>
        <v>0.27821508</v>
      </c>
      <c r="L131" s="382">
        <f>F131*'Taxes &amp; Other Charges'!$D$7</f>
        <v>2.5512754741666681</v>
      </c>
      <c r="M131" s="382">
        <f>F131*'Taxes &amp; Other Charges'!$D$8</f>
        <v>2.1967824609140365</v>
      </c>
      <c r="N131" s="382">
        <f>(G131+H131+J131+K131+M131+I131)*'Taxes &amp; Other Charges'!$D$11</f>
        <v>2.3749299325401889</v>
      </c>
      <c r="O131" s="382">
        <f>(G131+H131+I131+J131+K131+M131+N131)*'Taxes &amp; Other Charges'!$D$13</f>
        <v>0.29529660239265243</v>
      </c>
      <c r="P131" s="382">
        <f>(I131+L131)*'Taxes &amp; Other Charges'!$D$14</f>
        <v>0.11183783790656722</v>
      </c>
      <c r="Q131" s="382">
        <f>(G131+H131+J131+K131+M131+N131+O131-L131)*'Taxes &amp; Other Charges'!$D$15</f>
        <v>0.40213091921150756</v>
      </c>
      <c r="R131" s="382">
        <f>(G131+H131+I131+J131+K131+M131+N131+O131+P131+Q131)*'Taxes &amp; Other Charges'!$D$16</f>
        <v>2.5996918226028312</v>
      </c>
      <c r="S131" s="383">
        <f t="shared" si="37"/>
        <v>10.471342529734452</v>
      </c>
      <c r="T131" s="373">
        <f t="shared" si="38"/>
        <v>106.58736472671607</v>
      </c>
      <c r="U131" s="374">
        <f t="shared" si="39"/>
        <v>101.61274297157306</v>
      </c>
    </row>
    <row r="132" spans="2:21" hidden="1" x14ac:dyDescent="0.2">
      <c r="B132" s="119"/>
      <c r="C132" s="119"/>
      <c r="D132" s="119"/>
      <c r="E132" s="120" t="s">
        <v>91</v>
      </c>
      <c r="F132" s="121">
        <f>SUM(F120:F131)</f>
        <v>9105.7255731997466</v>
      </c>
      <c r="G132" s="88">
        <f>SUM(G120:G131)</f>
        <v>160.59999999999997</v>
      </c>
      <c r="H132" s="88">
        <f>SUM(H120:H131)</f>
        <v>0</v>
      </c>
      <c r="I132" s="88">
        <f>SUM(I120:I131)</f>
        <v>1102.2791273944761</v>
      </c>
      <c r="J132" s="374">
        <f t="shared" ref="J132:S132" si="41">SUM(J120:J131)</f>
        <v>-3.9893040000000006</v>
      </c>
      <c r="K132" s="374">
        <f t="shared" si="41"/>
        <v>3.2757581999999998</v>
      </c>
      <c r="L132" s="374">
        <f t="shared" si="41"/>
        <v>69.754332159901665</v>
      </c>
      <c r="M132" s="374">
        <f t="shared" si="41"/>
        <v>29.793934075509565</v>
      </c>
      <c r="N132" s="374">
        <f t="shared" si="41"/>
        <v>30.438566189184861</v>
      </c>
      <c r="O132" s="374">
        <f t="shared" si="41"/>
        <v>3.7847033102809462</v>
      </c>
      <c r="P132" s="374">
        <f t="shared" si="41"/>
        <v>1.4966867278509406</v>
      </c>
      <c r="Q132" s="374">
        <f t="shared" si="41"/>
        <v>3.8998237887357496</v>
      </c>
      <c r="R132" s="374">
        <f t="shared" si="41"/>
        <v>33.289482392150951</v>
      </c>
      <c r="S132" s="384">
        <f t="shared" si="41"/>
        <v>171.74398284361467</v>
      </c>
      <c r="T132" s="373"/>
    </row>
    <row r="134" spans="2:21" ht="30" hidden="1" customHeight="1" thickBot="1" x14ac:dyDescent="0.3">
      <c r="B134" s="133" t="s">
        <v>166</v>
      </c>
      <c r="C134" s="94"/>
      <c r="D134" s="95"/>
      <c r="J134" s="585" t="s">
        <v>40</v>
      </c>
      <c r="K134" s="586"/>
      <c r="L134" s="586"/>
      <c r="M134" s="586"/>
      <c r="N134" s="586"/>
      <c r="O134" s="586"/>
      <c r="P134" s="586"/>
      <c r="Q134" s="586"/>
      <c r="R134" s="586"/>
      <c r="S134" s="587"/>
    </row>
    <row r="135" spans="2:21" s="92" customFormat="1" ht="63.75" hidden="1" x14ac:dyDescent="0.2">
      <c r="B135" s="96" t="s">
        <v>27</v>
      </c>
      <c r="C135" s="96" t="s">
        <v>90</v>
      </c>
      <c r="D135" s="96" t="s">
        <v>93</v>
      </c>
      <c r="E135" s="96" t="s">
        <v>94</v>
      </c>
      <c r="F135" s="123" t="s">
        <v>114</v>
      </c>
      <c r="G135" s="123" t="s">
        <v>0</v>
      </c>
      <c r="H135" s="97" t="s">
        <v>96</v>
      </c>
      <c r="I135" s="98" t="s">
        <v>78</v>
      </c>
      <c r="J135" s="197" t="s">
        <v>57</v>
      </c>
      <c r="K135" s="198" t="s">
        <v>59</v>
      </c>
      <c r="L135" s="198" t="s">
        <v>97</v>
      </c>
      <c r="M135" s="198" t="s">
        <v>63</v>
      </c>
      <c r="N135" s="198" t="s">
        <v>66</v>
      </c>
      <c r="O135" s="198" t="s">
        <v>70</v>
      </c>
      <c r="P135" s="198" t="s">
        <v>71</v>
      </c>
      <c r="Q135" s="198" t="s">
        <v>72</v>
      </c>
      <c r="R135" s="198" t="s">
        <v>73</v>
      </c>
      <c r="S135" s="99" t="s">
        <v>98</v>
      </c>
      <c r="T135" s="100" t="s">
        <v>167</v>
      </c>
      <c r="U135" s="100" t="s">
        <v>168</v>
      </c>
    </row>
    <row r="136" spans="2:21" hidden="1" x14ac:dyDescent="0.2">
      <c r="B136" s="101" t="s">
        <v>79</v>
      </c>
      <c r="C136" s="101">
        <v>31</v>
      </c>
      <c r="D136" s="102">
        <f t="shared" ref="D136:D147" si="42">C136*$C$7</f>
        <v>744</v>
      </c>
      <c r="E136" s="102"/>
      <c r="F136" s="102">
        <f>'Energy Charge'!D180+'Energy Charge'!D194</f>
        <v>0</v>
      </c>
      <c r="G136" s="109"/>
      <c r="H136" s="103"/>
      <c r="I136" s="105">
        <f>F136*PSC!$C$7</f>
        <v>0</v>
      </c>
      <c r="J136" s="370">
        <f>(G136+H136)*'Taxes &amp; Other Charges'!$D$4</f>
        <v>0</v>
      </c>
      <c r="K136" s="371">
        <f>(G136+H136)*'Taxes &amp; Other Charges'!$D$5</f>
        <v>0</v>
      </c>
      <c r="L136" s="371">
        <f>F136*'Taxes &amp; Other Charges'!$D$7</f>
        <v>0</v>
      </c>
      <c r="M136" s="371">
        <f>F136*'Taxes &amp; Other Charges'!$D$8</f>
        <v>0</v>
      </c>
      <c r="N136" s="371">
        <f>(G136+H136+J136+K136+M136+I136)*'Taxes &amp; Other Charges'!$D$11</f>
        <v>0</v>
      </c>
      <c r="O136" s="371">
        <f>(G136+H136+I136+J136+K136+M136+N136)*'Taxes &amp; Other Charges'!$D$13</f>
        <v>0</v>
      </c>
      <c r="P136" s="371">
        <f>(I136+L136)*'Taxes &amp; Other Charges'!$D$14</f>
        <v>0</v>
      </c>
      <c r="Q136" s="371">
        <f>(G136+H136+J136+K136+M136+N136+O136-L136)*'Taxes &amp; Other Charges'!$D$15</f>
        <v>0</v>
      </c>
      <c r="R136" s="371">
        <f>(G136+H136+I136+J136+K136+M136+N136+O136+P136+Q136)*'Taxes &amp; Other Charges'!$D$16</f>
        <v>0</v>
      </c>
      <c r="S136" s="372">
        <f t="shared" ref="S136:S147" si="43">SUM(J136:R136)</f>
        <v>0</v>
      </c>
      <c r="T136" s="373">
        <f>SUM(G136:K136,M136:R136)</f>
        <v>0</v>
      </c>
      <c r="U136" s="374">
        <f>SUM(G136:I136,J136:K136,O136:Q136,M136)</f>
        <v>0</v>
      </c>
    </row>
    <row r="137" spans="2:21" hidden="1" x14ac:dyDescent="0.2">
      <c r="B137" s="101" t="s">
        <v>80</v>
      </c>
      <c r="C137" s="101">
        <v>28</v>
      </c>
      <c r="D137" s="102">
        <f t="shared" si="42"/>
        <v>672</v>
      </c>
      <c r="E137" s="102">
        <f>D137+D136</f>
        <v>1416</v>
      </c>
      <c r="F137" s="102">
        <f>'Energy Charge'!D181+'Energy Charge'!D195</f>
        <v>0</v>
      </c>
      <c r="G137" s="109"/>
      <c r="H137" s="107"/>
      <c r="I137" s="109">
        <f>F137*PSC!$C$8</f>
        <v>0</v>
      </c>
      <c r="J137" s="375">
        <f>(G137+H137)*'Taxes &amp; Other Charges'!$D$4</f>
        <v>0</v>
      </c>
      <c r="K137" s="376">
        <f>(G137+H137)*'Taxes &amp; Other Charges'!$D$5</f>
        <v>0</v>
      </c>
      <c r="L137" s="376">
        <f>F137*'Taxes &amp; Other Charges'!$D$7</f>
        <v>0</v>
      </c>
      <c r="M137" s="376">
        <f>F137*'Taxes &amp; Other Charges'!$D$8</f>
        <v>0</v>
      </c>
      <c r="N137" s="376">
        <f>(G137+H137+J137+K137+M137+I137)*'Taxes &amp; Other Charges'!$D$11</f>
        <v>0</v>
      </c>
      <c r="O137" s="376">
        <f>(G137+H137+I137+J137+K137+M137+N137)*'Taxes &amp; Other Charges'!$D$13</f>
        <v>0</v>
      </c>
      <c r="P137" s="376">
        <f>(I137+L137)*'Taxes &amp; Other Charges'!$D$14</f>
        <v>0</v>
      </c>
      <c r="Q137" s="376">
        <f>(G137+H137+J137+K137+M137+N137+O137-L137)*'Taxes &amp; Other Charges'!$D$15</f>
        <v>0</v>
      </c>
      <c r="R137" s="376">
        <f>(G137+H137+I137+J137+K137+M137+N137+O137+P137+Q137)*'Taxes &amp; Other Charges'!$D$16</f>
        <v>0</v>
      </c>
      <c r="S137" s="377">
        <f t="shared" si="43"/>
        <v>0</v>
      </c>
      <c r="T137" s="373">
        <f t="shared" ref="T137:T147" si="44">SUM(G137:K137,M137:R137)</f>
        <v>0</v>
      </c>
      <c r="U137" s="374">
        <f t="shared" ref="U137:U147" si="45">SUM(G137:I137,J137:K137,O137:Q137,M137)</f>
        <v>0</v>
      </c>
    </row>
    <row r="138" spans="2:21" hidden="1" x14ac:dyDescent="0.2">
      <c r="B138" s="101" t="s">
        <v>81</v>
      </c>
      <c r="C138" s="101">
        <v>31</v>
      </c>
      <c r="D138" s="102">
        <f t="shared" si="42"/>
        <v>744</v>
      </c>
      <c r="E138" s="102">
        <f>D138+E137</f>
        <v>2160</v>
      </c>
      <c r="F138" s="102">
        <f>'Energy Charge'!D182+'Energy Charge'!D196</f>
        <v>0</v>
      </c>
      <c r="G138" s="109"/>
      <c r="H138" s="107"/>
      <c r="I138" s="109">
        <f>F138*PSC!$C$9</f>
        <v>0</v>
      </c>
      <c r="J138" s="375">
        <f>(G138+H138)*'Taxes &amp; Other Charges'!$D$4</f>
        <v>0</v>
      </c>
      <c r="K138" s="376">
        <f>(G138+H138)*'Taxes &amp; Other Charges'!$D$5</f>
        <v>0</v>
      </c>
      <c r="L138" s="376">
        <f>F138*'Taxes &amp; Other Charges'!$D$7</f>
        <v>0</v>
      </c>
      <c r="M138" s="376">
        <f>F138*'Taxes &amp; Other Charges'!$D$8</f>
        <v>0</v>
      </c>
      <c r="N138" s="376">
        <f>(G138+H138+J138+K138+M138+I138)*'Taxes &amp; Other Charges'!$D$11</f>
        <v>0</v>
      </c>
      <c r="O138" s="376">
        <f>(G138+H138+I138+J138+K138+M138+N138)*'Taxes &amp; Other Charges'!$D$13</f>
        <v>0</v>
      </c>
      <c r="P138" s="376">
        <f>(I138+L138)*'Taxes &amp; Other Charges'!$D$14</f>
        <v>0</v>
      </c>
      <c r="Q138" s="376">
        <f>(G138+H138+J138+K138+M138+N138+O138-L138)*'Taxes &amp; Other Charges'!$D$15</f>
        <v>0</v>
      </c>
      <c r="R138" s="376">
        <f>(G138+H138+I138+J138+K138+M138+N138+O138+P138+Q138)*'Taxes &amp; Other Charges'!$D$16</f>
        <v>0</v>
      </c>
      <c r="S138" s="377">
        <f t="shared" si="43"/>
        <v>0</v>
      </c>
      <c r="T138" s="373">
        <f t="shared" si="44"/>
        <v>0</v>
      </c>
      <c r="U138" s="374">
        <f t="shared" si="45"/>
        <v>0</v>
      </c>
    </row>
    <row r="139" spans="2:21" ht="17.25" hidden="1" customHeight="1" x14ac:dyDescent="0.2">
      <c r="B139" s="101" t="s">
        <v>82</v>
      </c>
      <c r="C139" s="101">
        <v>30</v>
      </c>
      <c r="D139" s="102">
        <f t="shared" si="42"/>
        <v>720</v>
      </c>
      <c r="E139" s="102">
        <f>D139+E138</f>
        <v>2880</v>
      </c>
      <c r="F139" s="102">
        <f>'Energy Charge'!D183+'Energy Charge'!D197</f>
        <v>0</v>
      </c>
      <c r="G139" s="109"/>
      <c r="H139" s="107"/>
      <c r="I139" s="109">
        <f>F139*PSC!$C$10</f>
        <v>0</v>
      </c>
      <c r="J139" s="375">
        <f>(G139+H139)*'Taxes &amp; Other Charges'!$D$4</f>
        <v>0</v>
      </c>
      <c r="K139" s="376">
        <f>(G139+H139)*'Taxes &amp; Other Charges'!$D$5</f>
        <v>0</v>
      </c>
      <c r="L139" s="376">
        <f>F139*'Taxes &amp; Other Charges'!$D$7</f>
        <v>0</v>
      </c>
      <c r="M139" s="376">
        <f>F139*'Taxes &amp; Other Charges'!$D$8</f>
        <v>0</v>
      </c>
      <c r="N139" s="376">
        <f>(G139+H139+J139+K139+M139+I139)*'Taxes &amp; Other Charges'!$D$11</f>
        <v>0</v>
      </c>
      <c r="O139" s="376">
        <f>(G139+H139+I139+J139+K139+M139+N139)*'Taxes &amp; Other Charges'!$D$13</f>
        <v>0</v>
      </c>
      <c r="P139" s="376">
        <f>(I139+L139)*'Taxes &amp; Other Charges'!$D$14</f>
        <v>0</v>
      </c>
      <c r="Q139" s="376">
        <f>(G139+H139+J139+K139+M139+N139+O139-L139)*'Taxes &amp; Other Charges'!$D$15</f>
        <v>0</v>
      </c>
      <c r="R139" s="376">
        <f>(G139+H139+I139+J139+K139+M139+N139+O139+P139+Q139)*'Taxes &amp; Other Charges'!$D$16</f>
        <v>0</v>
      </c>
      <c r="S139" s="377">
        <f t="shared" si="43"/>
        <v>0</v>
      </c>
      <c r="T139" s="373">
        <f t="shared" si="44"/>
        <v>0</v>
      </c>
      <c r="U139" s="374">
        <f t="shared" si="45"/>
        <v>0</v>
      </c>
    </row>
    <row r="140" spans="2:21" hidden="1" x14ac:dyDescent="0.2">
      <c r="B140" s="101" t="s">
        <v>31</v>
      </c>
      <c r="C140" s="101">
        <v>31</v>
      </c>
      <c r="D140" s="102">
        <f t="shared" si="42"/>
        <v>744</v>
      </c>
      <c r="E140" s="102">
        <f t="shared" ref="E140:E147" si="46">D140+E139</f>
        <v>3624</v>
      </c>
      <c r="F140" s="102">
        <f>'Energy Charge'!D184+'Energy Charge'!D198</f>
        <v>0</v>
      </c>
      <c r="G140" s="109"/>
      <c r="H140" s="107"/>
      <c r="I140" s="109">
        <f>F140*PSC!$C$11</f>
        <v>0</v>
      </c>
      <c r="J140" s="375">
        <f>(G140+H140)*'Taxes &amp; Other Charges'!$D$4</f>
        <v>0</v>
      </c>
      <c r="K140" s="376">
        <f>(G140+H140)*'Taxes &amp; Other Charges'!$D$5</f>
        <v>0</v>
      </c>
      <c r="L140" s="376">
        <f>F140*'Taxes &amp; Other Charges'!$D$7</f>
        <v>0</v>
      </c>
      <c r="M140" s="376">
        <f>F140*'Taxes &amp; Other Charges'!$D$8</f>
        <v>0</v>
      </c>
      <c r="N140" s="376">
        <f>(G140+H140+J140+K140+M140+I140)*'Taxes &amp; Other Charges'!$D$11</f>
        <v>0</v>
      </c>
      <c r="O140" s="376">
        <f>(G140+H140+I140+J140+K140+M140+N140)*'Taxes &amp; Other Charges'!$D$13</f>
        <v>0</v>
      </c>
      <c r="P140" s="376">
        <f>(I140+L140)*'Taxes &amp; Other Charges'!$D$14</f>
        <v>0</v>
      </c>
      <c r="Q140" s="376">
        <f>(G140+H140+J140+K140+M140+N140+O140-L140)*'Taxes &amp; Other Charges'!$D$15</f>
        <v>0</v>
      </c>
      <c r="R140" s="376">
        <f>(G140+H140+I140+J140+K140+M140+N140+O140+P140+Q140)*'Taxes &amp; Other Charges'!$D$16</f>
        <v>0</v>
      </c>
      <c r="S140" s="377">
        <f t="shared" si="43"/>
        <v>0</v>
      </c>
      <c r="T140" s="373">
        <f t="shared" si="44"/>
        <v>0</v>
      </c>
      <c r="U140" s="374">
        <f t="shared" si="45"/>
        <v>0</v>
      </c>
    </row>
    <row r="141" spans="2:21" hidden="1" x14ac:dyDescent="0.2">
      <c r="B141" s="110" t="s">
        <v>83</v>
      </c>
      <c r="C141" s="110">
        <v>30</v>
      </c>
      <c r="D141" s="111">
        <f t="shared" si="42"/>
        <v>720</v>
      </c>
      <c r="E141" s="111">
        <f t="shared" si="46"/>
        <v>4344</v>
      </c>
      <c r="F141" s="111">
        <f>'Energy Charge'!D185+'Energy Charge'!D199</f>
        <v>0</v>
      </c>
      <c r="G141" s="126"/>
      <c r="H141" s="124"/>
      <c r="I141" s="79">
        <f>F141*PSC!$C$12</f>
        <v>0</v>
      </c>
      <c r="J141" s="378">
        <f>(G141+H141)*'Taxes &amp; Other Charges'!$D$4</f>
        <v>0</v>
      </c>
      <c r="K141" s="379">
        <f>(G141+H141)*'Taxes &amp; Other Charges'!$D$5</f>
        <v>0</v>
      </c>
      <c r="L141" s="379">
        <f>F141*'Taxes &amp; Other Charges'!$D$6</f>
        <v>0</v>
      </c>
      <c r="M141" s="379">
        <f>F141*'Taxes &amp; Other Charges'!$D$8</f>
        <v>0</v>
      </c>
      <c r="N141" s="379">
        <f>(G141+H141+J141+K141+M141+I141)*'Taxes &amp; Other Charges'!$D$11</f>
        <v>0</v>
      </c>
      <c r="O141" s="379">
        <f>(G141+H141+I141+J141+K141+M141+N141)*'Taxes &amp; Other Charges'!$D$13</f>
        <v>0</v>
      </c>
      <c r="P141" s="379">
        <f>(I141+L141)*'Taxes &amp; Other Charges'!$D$14</f>
        <v>0</v>
      </c>
      <c r="Q141" s="379">
        <f>(G141+H141+J141+K141+M141+N141+O141-L141)*'Taxes &amp; Other Charges'!$D$15</f>
        <v>0</v>
      </c>
      <c r="R141" s="379">
        <f>(G141+H141+I141+J141+K141+M141+N141+O141+P141+Q141)*'Taxes &amp; Other Charges'!$D$16</f>
        <v>0</v>
      </c>
      <c r="S141" s="380">
        <f t="shared" si="43"/>
        <v>0</v>
      </c>
      <c r="T141" s="373">
        <f t="shared" si="44"/>
        <v>0</v>
      </c>
      <c r="U141" s="374">
        <f t="shared" si="45"/>
        <v>0</v>
      </c>
    </row>
    <row r="142" spans="2:21" hidden="1" x14ac:dyDescent="0.2">
      <c r="B142" s="110" t="s">
        <v>99</v>
      </c>
      <c r="C142" s="110">
        <v>31</v>
      </c>
      <c r="D142" s="111">
        <f t="shared" si="42"/>
        <v>744</v>
      </c>
      <c r="E142" s="111">
        <f t="shared" si="46"/>
        <v>5088</v>
      </c>
      <c r="F142" s="111">
        <f>'Energy Charge'!D186+'Energy Charge'!D200</f>
        <v>0</v>
      </c>
      <c r="G142" s="126"/>
      <c r="H142" s="124"/>
      <c r="I142" s="79">
        <f>F142*PSC!$C$13</f>
        <v>0</v>
      </c>
      <c r="J142" s="378">
        <f>(G142+H142)*'Taxes &amp; Other Charges'!$D$4</f>
        <v>0</v>
      </c>
      <c r="K142" s="379">
        <f>(G142+H142)*'Taxes &amp; Other Charges'!$D$5</f>
        <v>0</v>
      </c>
      <c r="L142" s="379">
        <f>F142*'Taxes &amp; Other Charges'!$D$6</f>
        <v>0</v>
      </c>
      <c r="M142" s="379">
        <f>F142*'Taxes &amp; Other Charges'!$D$8</f>
        <v>0</v>
      </c>
      <c r="N142" s="379">
        <f>(G142+H142+J142+K142+M142+I142)*'Taxes &amp; Other Charges'!$D$11</f>
        <v>0</v>
      </c>
      <c r="O142" s="379">
        <f>(G142+H142+I142+J142+K142+M142+N142)*'Taxes &amp; Other Charges'!$D$13</f>
        <v>0</v>
      </c>
      <c r="P142" s="379">
        <f>(I142+L142)*'Taxes &amp; Other Charges'!$D$14</f>
        <v>0</v>
      </c>
      <c r="Q142" s="379">
        <f>(G142+H142+J142+K142+M142+N142+O142-L142)*'Taxes &amp; Other Charges'!$D$15</f>
        <v>0</v>
      </c>
      <c r="R142" s="379">
        <f>(G142+H142+I142+J142+K142+M142+N142+O142+P142+Q142)*'Taxes &amp; Other Charges'!$D$16</f>
        <v>0</v>
      </c>
      <c r="S142" s="380">
        <f t="shared" si="43"/>
        <v>0</v>
      </c>
      <c r="T142" s="373">
        <f t="shared" si="44"/>
        <v>0</v>
      </c>
      <c r="U142" s="374">
        <f t="shared" si="45"/>
        <v>0</v>
      </c>
    </row>
    <row r="143" spans="2:21" hidden="1" x14ac:dyDescent="0.2">
      <c r="B143" s="110" t="s">
        <v>84</v>
      </c>
      <c r="C143" s="110">
        <v>31</v>
      </c>
      <c r="D143" s="111">
        <f t="shared" si="42"/>
        <v>744</v>
      </c>
      <c r="E143" s="111">
        <f t="shared" si="46"/>
        <v>5832</v>
      </c>
      <c r="F143" s="111">
        <f>'Energy Charge'!D187+'Energy Charge'!D201</f>
        <v>0</v>
      </c>
      <c r="G143" s="126"/>
      <c r="H143" s="124"/>
      <c r="I143" s="79">
        <f>F143*PSC!$C$14</f>
        <v>0</v>
      </c>
      <c r="J143" s="378">
        <f>(G143+H143)*'Taxes &amp; Other Charges'!$D$4</f>
        <v>0</v>
      </c>
      <c r="K143" s="379">
        <f>(G143+H143)*'Taxes &amp; Other Charges'!$D$5</f>
        <v>0</v>
      </c>
      <c r="L143" s="379">
        <f>F143*'Taxes &amp; Other Charges'!$D$6</f>
        <v>0</v>
      </c>
      <c r="M143" s="379">
        <f>F143*'Taxes &amp; Other Charges'!$D$8</f>
        <v>0</v>
      </c>
      <c r="N143" s="379">
        <f>(G143+H143+J143+K143+M143+I143)*'Taxes &amp; Other Charges'!$D$11</f>
        <v>0</v>
      </c>
      <c r="O143" s="379">
        <f>(G143+H143+I143+J143+K143+M143+N143)*'Taxes &amp; Other Charges'!$D$13</f>
        <v>0</v>
      </c>
      <c r="P143" s="379">
        <f>(I143+L143)*'Taxes &amp; Other Charges'!$D$14</f>
        <v>0</v>
      </c>
      <c r="Q143" s="379">
        <f>(G143+H143+J143+K143+M143+N143+O143-L143)*'Taxes &amp; Other Charges'!$D$15</f>
        <v>0</v>
      </c>
      <c r="R143" s="379">
        <f>(G143+H143+I143+J143+K143+M143+N143+O143+P143+Q143)*'Taxes &amp; Other Charges'!$D$16</f>
        <v>0</v>
      </c>
      <c r="S143" s="380">
        <f t="shared" si="43"/>
        <v>0</v>
      </c>
      <c r="T143" s="373">
        <f t="shared" si="44"/>
        <v>0</v>
      </c>
      <c r="U143" s="374">
        <f t="shared" si="45"/>
        <v>0</v>
      </c>
    </row>
    <row r="144" spans="2:21" hidden="1" x14ac:dyDescent="0.2">
      <c r="B144" s="110" t="s">
        <v>100</v>
      </c>
      <c r="C144" s="110">
        <v>30</v>
      </c>
      <c r="D144" s="111">
        <f t="shared" si="42"/>
        <v>720</v>
      </c>
      <c r="E144" s="111">
        <f t="shared" si="46"/>
        <v>6552</v>
      </c>
      <c r="F144" s="111">
        <f>'Energy Charge'!D188+'Energy Charge'!D202</f>
        <v>0</v>
      </c>
      <c r="G144" s="126"/>
      <c r="H144" s="124"/>
      <c r="I144" s="79">
        <f>F144*PSC!$C$15</f>
        <v>0</v>
      </c>
      <c r="J144" s="378">
        <f>(G144+H144)*'Taxes &amp; Other Charges'!$D$4</f>
        <v>0</v>
      </c>
      <c r="K144" s="379">
        <f>(G144+H144)*'Taxes &amp; Other Charges'!$D$5</f>
        <v>0</v>
      </c>
      <c r="L144" s="379">
        <f>F144*'Taxes &amp; Other Charges'!$D$6</f>
        <v>0</v>
      </c>
      <c r="M144" s="379">
        <f>F144*'Taxes &amp; Other Charges'!$D$8</f>
        <v>0</v>
      </c>
      <c r="N144" s="379">
        <f>(G144+H144+J144+K144+M144+I144)*'Taxes &amp; Other Charges'!$D$11</f>
        <v>0</v>
      </c>
      <c r="O144" s="379">
        <f>(G144+H144+I144+J144+K144+M144+N144)*'Taxes &amp; Other Charges'!$D$13</f>
        <v>0</v>
      </c>
      <c r="P144" s="379">
        <f>(I144+L144)*'Taxes &amp; Other Charges'!$D$14</f>
        <v>0</v>
      </c>
      <c r="Q144" s="379">
        <f>(G144+H144+J144+K144+M144+N144+O144-L144)*'Taxes &amp; Other Charges'!$D$15</f>
        <v>0</v>
      </c>
      <c r="R144" s="379">
        <f>(G144+H144+I144+J144+K144+M144+N144+O144+P144+Q144)*'Taxes &amp; Other Charges'!$D$16</f>
        <v>0</v>
      </c>
      <c r="S144" s="380">
        <f t="shared" si="43"/>
        <v>0</v>
      </c>
      <c r="T144" s="373">
        <f t="shared" si="44"/>
        <v>0</v>
      </c>
      <c r="U144" s="374">
        <f t="shared" si="45"/>
        <v>0</v>
      </c>
    </row>
    <row r="145" spans="2:21" hidden="1" x14ac:dyDescent="0.2">
      <c r="B145" s="101" t="s">
        <v>86</v>
      </c>
      <c r="C145" s="101">
        <v>31</v>
      </c>
      <c r="D145" s="102">
        <f t="shared" si="42"/>
        <v>744</v>
      </c>
      <c r="E145" s="102">
        <f t="shared" si="46"/>
        <v>7296</v>
      </c>
      <c r="F145" s="102">
        <f>'Energy Charge'!D189+'Energy Charge'!D203</f>
        <v>0</v>
      </c>
      <c r="G145" s="109"/>
      <c r="H145" s="107"/>
      <c r="I145" s="109">
        <f>F145*PSC!$C$16</f>
        <v>0</v>
      </c>
      <c r="J145" s="375">
        <f>(G145+H145)*'Taxes &amp; Other Charges'!$D$4</f>
        <v>0</v>
      </c>
      <c r="K145" s="376">
        <f>(G145+H145)*'Taxes &amp; Other Charges'!$D$5</f>
        <v>0</v>
      </c>
      <c r="L145" s="376">
        <f>F145*'Taxes &amp; Other Charges'!$D$7</f>
        <v>0</v>
      </c>
      <c r="M145" s="376">
        <f>F145*'Taxes &amp; Other Charges'!$D$8</f>
        <v>0</v>
      </c>
      <c r="N145" s="376">
        <f>(G145+H145+J145+K145+M145+I145)*'Taxes &amp; Other Charges'!$D$11</f>
        <v>0</v>
      </c>
      <c r="O145" s="376">
        <f>(G145+H145+I145+J145+K145+M145+N145)*'Taxes &amp; Other Charges'!$D$13</f>
        <v>0</v>
      </c>
      <c r="P145" s="376">
        <f>(I145+L145)*'Taxes &amp; Other Charges'!$D$14</f>
        <v>0</v>
      </c>
      <c r="Q145" s="376">
        <f>(G145+H145+J145+K145+M145+N145+O145-L145)*'Taxes &amp; Other Charges'!$D$15</f>
        <v>0</v>
      </c>
      <c r="R145" s="376">
        <f>(G145+H145+I145+J145+K145+M145+N145+O145+P145+Q145)*'Taxes &amp; Other Charges'!$D$16</f>
        <v>0</v>
      </c>
      <c r="S145" s="377">
        <f t="shared" si="43"/>
        <v>0</v>
      </c>
      <c r="T145" s="373">
        <f t="shared" si="44"/>
        <v>0</v>
      </c>
      <c r="U145" s="374">
        <f t="shared" si="45"/>
        <v>0</v>
      </c>
    </row>
    <row r="146" spans="2:21" hidden="1" x14ac:dyDescent="0.2">
      <c r="B146" s="101" t="s">
        <v>87</v>
      </c>
      <c r="C146" s="101">
        <v>30</v>
      </c>
      <c r="D146" s="102">
        <f t="shared" si="42"/>
        <v>720</v>
      </c>
      <c r="E146" s="102">
        <f t="shared" si="46"/>
        <v>8016</v>
      </c>
      <c r="F146" s="102">
        <f>'Energy Charge'!D190+'Energy Charge'!D204</f>
        <v>0</v>
      </c>
      <c r="G146" s="109"/>
      <c r="H146" s="107"/>
      <c r="I146" s="109">
        <f>F146*PSC!$C$17</f>
        <v>0</v>
      </c>
      <c r="J146" s="375">
        <f>(G146+H146)*'Taxes &amp; Other Charges'!$D$4</f>
        <v>0</v>
      </c>
      <c r="K146" s="376">
        <f>(G146+H146)*'Taxes &amp; Other Charges'!$D$5</f>
        <v>0</v>
      </c>
      <c r="L146" s="376">
        <f>F146*'Taxes &amp; Other Charges'!$D$7</f>
        <v>0</v>
      </c>
      <c r="M146" s="376">
        <f>F146*'Taxes &amp; Other Charges'!$D$8</f>
        <v>0</v>
      </c>
      <c r="N146" s="376">
        <f>(G146+H146+J146+K146+M146+I146)*'Taxes &amp; Other Charges'!$D$11</f>
        <v>0</v>
      </c>
      <c r="O146" s="376">
        <f>(G146+H146+I146+J146+K146+M146+N146)*'Taxes &amp; Other Charges'!$D$13</f>
        <v>0</v>
      </c>
      <c r="P146" s="376">
        <f>(I146+L146)*'Taxes &amp; Other Charges'!$D$14</f>
        <v>0</v>
      </c>
      <c r="Q146" s="376">
        <f>(G146+H146+J146+K146+M146+N146+O146-L146)*'Taxes &amp; Other Charges'!$D$15</f>
        <v>0</v>
      </c>
      <c r="R146" s="376">
        <f>(G146+H146+I146+J146+K146+M146+N146+O146+P146+Q146)*'Taxes &amp; Other Charges'!$D$16</f>
        <v>0</v>
      </c>
      <c r="S146" s="377">
        <f t="shared" si="43"/>
        <v>0</v>
      </c>
      <c r="T146" s="373">
        <f t="shared" si="44"/>
        <v>0</v>
      </c>
      <c r="U146" s="374">
        <f t="shared" si="45"/>
        <v>0</v>
      </c>
    </row>
    <row r="147" spans="2:21" ht="13.5" hidden="1" thickBot="1" x14ac:dyDescent="0.25">
      <c r="B147" s="114" t="s">
        <v>88</v>
      </c>
      <c r="C147" s="114">
        <v>31</v>
      </c>
      <c r="D147" s="102">
        <f t="shared" si="42"/>
        <v>744</v>
      </c>
      <c r="E147" s="115">
        <f t="shared" si="46"/>
        <v>8760</v>
      </c>
      <c r="F147" s="115">
        <f>'Energy Charge'!D191+'Energy Charge'!D205</f>
        <v>0</v>
      </c>
      <c r="G147" s="118"/>
      <c r="H147" s="116"/>
      <c r="I147" s="118">
        <f>F147*PSC!$C$18</f>
        <v>0</v>
      </c>
      <c r="J147" s="381">
        <f>(G147+H147)*'Taxes &amp; Other Charges'!$D$4</f>
        <v>0</v>
      </c>
      <c r="K147" s="382">
        <f>(G147+H147)*'Taxes &amp; Other Charges'!$D$5</f>
        <v>0</v>
      </c>
      <c r="L147" s="382">
        <f>F147*'Taxes &amp; Other Charges'!$D$7</f>
        <v>0</v>
      </c>
      <c r="M147" s="382">
        <f>F147*'Taxes &amp; Other Charges'!$D$8</f>
        <v>0</v>
      </c>
      <c r="N147" s="382">
        <f>(G147+H147+J147+K147+M147+I147)*'Taxes &amp; Other Charges'!$D$11</f>
        <v>0</v>
      </c>
      <c r="O147" s="382">
        <f>(G147+H147+I147+J147+K147+M147+N147)*'Taxes &amp; Other Charges'!$D$13</f>
        <v>0</v>
      </c>
      <c r="P147" s="382">
        <f>(I147+L147)*'Taxes &amp; Other Charges'!$D$14</f>
        <v>0</v>
      </c>
      <c r="Q147" s="382">
        <f>(G147+H147+J147+K147+M147+N147+O147-L147)*'Taxes &amp; Other Charges'!$D$15</f>
        <v>0</v>
      </c>
      <c r="R147" s="382">
        <f>(G147+H147+I147+J147+K147+M147+N147+O147+P147+Q147)*'Taxes &amp; Other Charges'!$D$16</f>
        <v>0</v>
      </c>
      <c r="S147" s="383">
        <f t="shared" si="43"/>
        <v>0</v>
      </c>
      <c r="T147" s="373">
        <f t="shared" si="44"/>
        <v>0</v>
      </c>
      <c r="U147" s="374">
        <f t="shared" si="45"/>
        <v>0</v>
      </c>
    </row>
    <row r="148" spans="2:21" hidden="1" x14ac:dyDescent="0.2">
      <c r="B148" s="119"/>
      <c r="C148" s="119"/>
      <c r="D148" s="119"/>
      <c r="E148" s="120" t="s">
        <v>91</v>
      </c>
      <c r="F148" s="121">
        <f>SUM(F136:F147)</f>
        <v>0</v>
      </c>
      <c r="G148" s="88">
        <f>SUM(G136:G147)</f>
        <v>0</v>
      </c>
      <c r="H148" s="88">
        <f>SUM(H136:H147)</f>
        <v>0</v>
      </c>
      <c r="I148" s="88">
        <f>SUM(I136:I147)</f>
        <v>0</v>
      </c>
      <c r="J148" s="374">
        <f t="shared" ref="J148:S148" si="47">SUM(J136:J147)</f>
        <v>0</v>
      </c>
      <c r="K148" s="374">
        <f t="shared" si="47"/>
        <v>0</v>
      </c>
      <c r="L148" s="374">
        <f t="shared" si="47"/>
        <v>0</v>
      </c>
      <c r="M148" s="374">
        <f t="shared" si="47"/>
        <v>0</v>
      </c>
      <c r="N148" s="374">
        <f t="shared" si="47"/>
        <v>0</v>
      </c>
      <c r="O148" s="374">
        <f t="shared" si="47"/>
        <v>0</v>
      </c>
      <c r="P148" s="374">
        <f t="shared" si="47"/>
        <v>0</v>
      </c>
      <c r="Q148" s="374">
        <f t="shared" si="47"/>
        <v>0</v>
      </c>
      <c r="R148" s="374">
        <f t="shared" si="47"/>
        <v>0</v>
      </c>
      <c r="S148" s="384">
        <f t="shared" si="47"/>
        <v>0</v>
      </c>
      <c r="T148" s="373"/>
    </row>
    <row r="149" spans="2:21" ht="13.5" thickBot="1" x14ac:dyDescent="0.25"/>
    <row r="150" spans="2:21" ht="16.5" thickBot="1" x14ac:dyDescent="0.3">
      <c r="B150" s="133" t="s">
        <v>244</v>
      </c>
      <c r="C150" s="94"/>
      <c r="D150" s="95"/>
      <c r="J150" s="585" t="s">
        <v>40</v>
      </c>
      <c r="K150" s="586"/>
      <c r="L150" s="586"/>
      <c r="M150" s="586"/>
      <c r="N150" s="586"/>
      <c r="O150" s="586"/>
      <c r="P150" s="586"/>
      <c r="Q150" s="586"/>
      <c r="R150" s="586"/>
      <c r="S150" s="587"/>
      <c r="T150" s="450"/>
    </row>
    <row r="151" spans="2:21" ht="63.75" x14ac:dyDescent="0.2">
      <c r="B151" s="96" t="s">
        <v>27</v>
      </c>
      <c r="C151" s="96" t="s">
        <v>90</v>
      </c>
      <c r="D151" s="96" t="s">
        <v>93</v>
      </c>
      <c r="E151" s="96" t="s">
        <v>94</v>
      </c>
      <c r="F151" s="123" t="s">
        <v>114</v>
      </c>
      <c r="G151" s="123" t="s">
        <v>0</v>
      </c>
      <c r="H151" s="97" t="s">
        <v>96</v>
      </c>
      <c r="I151" s="98" t="s">
        <v>78</v>
      </c>
      <c r="J151" s="197" t="s">
        <v>57</v>
      </c>
      <c r="K151" s="198" t="s">
        <v>59</v>
      </c>
      <c r="L151" s="198" t="s">
        <v>97</v>
      </c>
      <c r="M151" s="198" t="s">
        <v>63</v>
      </c>
      <c r="N151" s="198" t="s">
        <v>66</v>
      </c>
      <c r="O151" s="198" t="s">
        <v>70</v>
      </c>
      <c r="P151" s="198" t="s">
        <v>71</v>
      </c>
      <c r="Q151" s="198" t="s">
        <v>72</v>
      </c>
      <c r="R151" s="198" t="s">
        <v>73</v>
      </c>
      <c r="S151" s="99" t="s">
        <v>98</v>
      </c>
      <c r="T151" s="100" t="s">
        <v>167</v>
      </c>
      <c r="U151" s="100" t="s">
        <v>338</v>
      </c>
    </row>
    <row r="152" spans="2:21" x14ac:dyDescent="0.2">
      <c r="B152" s="101" t="s">
        <v>79</v>
      </c>
      <c r="C152" s="101">
        <v>31</v>
      </c>
      <c r="D152" s="102">
        <v>744</v>
      </c>
      <c r="E152" s="102"/>
      <c r="F152" s="193">
        <f>'Energy Charge'!D208+'Energy Charge'!D222+'Energy Charge'!D236</f>
        <v>674.52442832110501</v>
      </c>
      <c r="G152" s="103">
        <f>C152*'Residential Rates'!$K$24</f>
        <v>14.879999999999999</v>
      </c>
      <c r="H152" s="103">
        <f>'Energy Charge'!F208+'Energy Charge'!F222+'Energy Charge'!F236</f>
        <v>66.747692240993175</v>
      </c>
      <c r="I152" s="105">
        <f>('Energy Charge'!D208*PSC!$D$24)+('Energy Charge'!D222*PSC!$E$24)+('Energy Charge'!D236*PSC!$F$24)</f>
        <v>80.197589959118517</v>
      </c>
      <c r="J152" s="370">
        <f>(G152+H152)*'Taxes &amp; Other Charges'!$D$4</f>
        <v>-2.0276318752662705</v>
      </c>
      <c r="K152" s="371">
        <f>(G152+H152)*'Taxes &amp; Other Charges'!$D$5</f>
        <v>1.6649600386395376</v>
      </c>
      <c r="L152" s="371">
        <f>F152*'Taxes &amp; Other Charges'!$D$7</f>
        <v>2.563192827620199</v>
      </c>
      <c r="M152" s="371">
        <f>F152*'Taxes &amp; Other Charges'!$D$8</f>
        <v>2.2070439294666557</v>
      </c>
      <c r="N152" s="371">
        <f>(G152+H152+J152+K152+M152+I152)*'Taxes &amp; Other Charges'!$D$11</f>
        <v>3.8560570551419402</v>
      </c>
      <c r="O152" s="371">
        <f>(G152+H152+I152+J152+K152+M152+N152)*'Taxes &amp; Other Charges'!$D$13</f>
        <v>0.4794585858782438</v>
      </c>
      <c r="P152" s="371">
        <f>(I152+L152)*'Taxes &amp; Other Charges'!$D$14</f>
        <v>0.10568551961866533</v>
      </c>
      <c r="Q152" s="371">
        <f>(G152+H152+J152+K152+M152+N152+O152-L152)*'Taxes &amp; Other Charges'!$D$15</f>
        <v>2.1565977504378497</v>
      </c>
      <c r="R152" s="371">
        <f>(G152+H152+I152+J152+K152+M152+N152+O152+P152+Q152)*'Taxes &amp; Other Charges'!$D$16</f>
        <v>4.2566863301007087</v>
      </c>
      <c r="S152" s="372">
        <f t="shared" ref="S152:S163" si="48">SUM(J152:R152)</f>
        <v>15.262050161637529</v>
      </c>
      <c r="T152" s="373">
        <f>SUM(G152:K152,M152:R152)</f>
        <v>174.52413953412903</v>
      </c>
      <c r="U152" s="374">
        <f>SUM(G152:I152,J152:K152,O152:Q152,M152)</f>
        <v>166.41139614888638</v>
      </c>
    </row>
    <row r="153" spans="2:21" x14ac:dyDescent="0.2">
      <c r="B153" s="101" t="s">
        <v>80</v>
      </c>
      <c r="C153" s="101">
        <v>28</v>
      </c>
      <c r="D153" s="102">
        <v>672</v>
      </c>
      <c r="E153" s="102">
        <v>1416</v>
      </c>
      <c r="F153" s="193">
        <f>'Energy Charge'!D209+'Energy Charge'!D223+'Energy Charge'!D237</f>
        <v>572.96702030266624</v>
      </c>
      <c r="G153" s="107">
        <f>C153*'Residential Rates'!$K$24</f>
        <v>13.44</v>
      </c>
      <c r="H153" s="107">
        <f>'Energy Charge'!F209+'Energy Charge'!F223+'Energy Charge'!F237</f>
        <v>56.206376986272844</v>
      </c>
      <c r="I153" s="109">
        <f>('Energy Charge'!D209*PSC!$D$30)+('Energy Charge'!D223*PSC!$E$30)+('Energy Charge'!D237*PSC!$F$30)</f>
        <v>62.160533200973447</v>
      </c>
      <c r="J153" s="375">
        <f>(G153+H153)*'Taxes &amp; Other Charges'!$D$4</f>
        <v>-1.7300160043390174</v>
      </c>
      <c r="K153" s="376">
        <f>(G153+H153)*'Taxes &amp; Other Charges'!$D$5</f>
        <v>1.4205771513890071</v>
      </c>
      <c r="L153" s="376">
        <f>F153*'Taxes &amp; Other Charges'!$D$7</f>
        <v>2.1772746771501317</v>
      </c>
      <c r="M153" s="376">
        <f>F153*'Taxes &amp; Other Charges'!$D$8</f>
        <v>1.874748090430324</v>
      </c>
      <c r="N153" s="376">
        <f>(G153+H153+J153+K153+M153+I153)*'Taxes &amp; Other Charges'!$D$11</f>
        <v>3.1422494896465589</v>
      </c>
      <c r="O153" s="376">
        <f>(G153+H153+I153+J153+K153+M153+N153)*'Taxes &amp; Other Charges'!$D$13</f>
        <v>0.39070441003293599</v>
      </c>
      <c r="P153" s="376">
        <f>(I153+L153)*'Taxes &amp; Other Charges'!$D$14</f>
        <v>8.2159380660363809E-2</v>
      </c>
      <c r="Q153" s="376">
        <f>(G153+H153+J153+K153+M153+N153+O153-L153)*'Taxes &amp; Other Charges'!$D$15</f>
        <v>1.8358817784255015</v>
      </c>
      <c r="R153" s="376">
        <f>(G153+H153+I153+J153+K153+M153+N153+O153+P153+Q153)*'Taxes &amp; Other Charges'!$D$16</f>
        <v>3.4705803620872988</v>
      </c>
      <c r="S153" s="377">
        <f t="shared" si="48"/>
        <v>12.664159335483104</v>
      </c>
      <c r="T153" s="373">
        <f t="shared" ref="T153:T163" si="49">SUM(G153:K153,M153:R153)</f>
        <v>142.29379484557924</v>
      </c>
      <c r="U153" s="374">
        <f t="shared" ref="U153:U163" si="50">SUM(G153:I153,J153:K153,O153:Q153,M153)</f>
        <v>135.68096499384538</v>
      </c>
    </row>
    <row r="154" spans="2:21" x14ac:dyDescent="0.2">
      <c r="B154" s="101" t="s">
        <v>81</v>
      </c>
      <c r="C154" s="101">
        <v>31</v>
      </c>
      <c r="D154" s="102">
        <v>744</v>
      </c>
      <c r="E154" s="102">
        <v>2160</v>
      </c>
      <c r="F154" s="193">
        <f>'Energy Charge'!D210+'Energy Charge'!D224+'Energy Charge'!D238</f>
        <v>586.0603673856067</v>
      </c>
      <c r="G154" s="107">
        <f>C154*'Residential Rates'!$K$24</f>
        <v>14.879999999999999</v>
      </c>
      <c r="H154" s="107">
        <f>'Energy Charge'!F210+'Energy Charge'!F224+'Energy Charge'!F238</f>
        <v>57.137597142299612</v>
      </c>
      <c r="I154" s="109">
        <f>('Energy Charge'!D210*PSC!$D$36)+('Energy Charge'!D224*PSC!$E$36)+('Energy Charge'!D238*PSC!$F$36)</f>
        <v>53.928496643805744</v>
      </c>
      <c r="J154" s="375">
        <f>(G154+H154)*'Taxes &amp; Other Charges'!$D$4</f>
        <v>-1.7889171130147223</v>
      </c>
      <c r="K154" s="376">
        <f>(G154+H154)*'Taxes &amp; Other Charges'!$D$5</f>
        <v>1.468942928911485</v>
      </c>
      <c r="L154" s="376">
        <f>F154*'Taxes &amp; Other Charges'!$D$7</f>
        <v>2.2270293960653054</v>
      </c>
      <c r="M154" s="376">
        <f>F154*'Taxes &amp; Other Charges'!$D$8</f>
        <v>1.9175895220857051</v>
      </c>
      <c r="N154" s="376">
        <f>(G154+H154+J154+K154+M154+I154)*'Taxes &amp; Other Charges'!$D$11</f>
        <v>3.0049297869635092</v>
      </c>
      <c r="O154" s="376">
        <f>(G154+H154+I154+J154+K154+M154+N154)*'Taxes &amp; Other Charges'!$D$13</f>
        <v>0.37363020456342894</v>
      </c>
      <c r="P154" s="376">
        <f>(I154+L154)*'Taxes &amp; Other Charges'!$D$14</f>
        <v>7.1710606752915323E-2</v>
      </c>
      <c r="Q154" s="376">
        <f>(G154+H154+J154+K154+M154+N154+O154-L154)*'Taxes &amp; Other Charges'!$D$15</f>
        <v>1.8915238330732402</v>
      </c>
      <c r="R154" s="376">
        <f>(G154+H154+I154+J154+K154+M154+N154+O154+P154+Q154)*'Taxes &amp; Other Charges'!$D$16</f>
        <v>3.3221375888860232</v>
      </c>
      <c r="S154" s="377">
        <f t="shared" si="48"/>
        <v>12.488576754286889</v>
      </c>
      <c r="T154" s="373">
        <f t="shared" si="49"/>
        <v>136.20764114432694</v>
      </c>
      <c r="U154" s="374">
        <f t="shared" si="50"/>
        <v>129.8805737684774</v>
      </c>
    </row>
    <row r="155" spans="2:21" x14ac:dyDescent="0.2">
      <c r="B155" s="101" t="s">
        <v>82</v>
      </c>
      <c r="C155" s="101">
        <v>30</v>
      </c>
      <c r="D155" s="102">
        <v>720</v>
      </c>
      <c r="E155" s="102">
        <v>2880</v>
      </c>
      <c r="F155" s="193">
        <f>'Energy Charge'!D211+'Energy Charge'!D225+'Energy Charge'!D239</f>
        <v>526.21155485441409</v>
      </c>
      <c r="G155" s="107">
        <f>C155*'Residential Rates'!$K$24</f>
        <v>14.399999999999999</v>
      </c>
      <c r="H155" s="107">
        <f>'Energy Charge'!F211+'Energy Charge'!F225+'Energy Charge'!F239</f>
        <v>49.462677484901533</v>
      </c>
      <c r="I155" s="109">
        <f>('Energy Charge'!D211*PSC!$D$42)+('Energy Charge'!D225*PSC!$E$42)+('Energy Charge'!D239*PSC!$F$42)</f>
        <v>46.449975640682332</v>
      </c>
      <c r="J155" s="375">
        <f>(G155+H155)*'Taxes &amp; Other Charges'!$D$4</f>
        <v>-1.586348908724954</v>
      </c>
      <c r="K155" s="376">
        <f>(G155+H155)*'Taxes &amp; Other Charges'!$D$5</f>
        <v>1.3026070326595365</v>
      </c>
      <c r="L155" s="376">
        <f>F155*'Taxes &amp; Other Charges'!$D$7</f>
        <v>1.9996039084467736</v>
      </c>
      <c r="M155" s="376">
        <f>F155*'Taxes &amp; Other Charges'!$D$8</f>
        <v>1.721764207483643</v>
      </c>
      <c r="N155" s="376">
        <f>(G155+H155+J155+K155+M155+I155)*'Taxes &amp; Other Charges'!$D$11</f>
        <v>2.6328459137669697</v>
      </c>
      <c r="O155" s="376">
        <f>(G155+H155+I155+J155+K155+M155+N155)*'Taxes &amp; Other Charges'!$D$13</f>
        <v>0.32736563816314107</v>
      </c>
      <c r="P155" s="376">
        <f>(I155+L155)*'Taxes &amp; Other Charges'!$D$14</f>
        <v>6.1870113084237864E-2</v>
      </c>
      <c r="Q155" s="376">
        <f>(G155+H155+J155+K155+M155+N155+O155-L155)*'Taxes &amp; Other Charges'!$D$15</f>
        <v>1.6763448174255586</v>
      </c>
      <c r="R155" s="376">
        <f>(G155+H155+I155+J155+K155+M155+N155+O155+P155+Q155)*'Taxes &amp; Other Charges'!$D$16</f>
        <v>2.9112275484860501</v>
      </c>
      <c r="S155" s="377">
        <f t="shared" si="48"/>
        <v>11.047280270790957</v>
      </c>
      <c r="T155" s="373">
        <f t="shared" si="49"/>
        <v>119.36032948792806</v>
      </c>
      <c r="U155" s="374">
        <f t="shared" si="50"/>
        <v>113.81625602567503</v>
      </c>
    </row>
    <row r="156" spans="2:21" x14ac:dyDescent="0.2">
      <c r="B156" s="101" t="s">
        <v>31</v>
      </c>
      <c r="C156" s="101">
        <v>31</v>
      </c>
      <c r="D156" s="102">
        <v>744</v>
      </c>
      <c r="E156" s="102">
        <v>3624</v>
      </c>
      <c r="F156" s="193">
        <f>'Energy Charge'!D212+'Energy Charge'!D226+'Energy Charge'!D240</f>
        <v>561.99772742916866</v>
      </c>
      <c r="G156" s="107">
        <f>C156*'Residential Rates'!$K$24</f>
        <v>14.879999999999999</v>
      </c>
      <c r="H156" s="107">
        <f>'Energy Charge'!F212+'Energy Charge'!F226+'Energy Charge'!F240</f>
        <v>53.07402028137448</v>
      </c>
      <c r="I156" s="109">
        <f>('Energy Charge'!D212*PSC!$D$48)+('Energy Charge'!D226*PSC!$E$48)+('Energy Charge'!D240*PSC!$F$48)</f>
        <v>57.591058890781859</v>
      </c>
      <c r="J156" s="375">
        <f>(G156+H156)*'Taxes &amp; Other Charges'!$D$4</f>
        <v>-1.6879778637893421</v>
      </c>
      <c r="K156" s="376">
        <f>(G156+H156)*'Taxes &amp; Other Charges'!$D$5</f>
        <v>1.3860581516791952</v>
      </c>
      <c r="L156" s="376">
        <f>F156*'Taxes &amp; Other Charges'!$D$7</f>
        <v>2.1355913642308408</v>
      </c>
      <c r="M156" s="376">
        <f>F156*'Taxes &amp; Other Charges'!$D$8</f>
        <v>1.8388565641482399</v>
      </c>
      <c r="N156" s="376">
        <f>(G156+H156+J156+K156+M156+I156)*'Taxes &amp; Other Charges'!$D$11</f>
        <v>2.9940522975300214</v>
      </c>
      <c r="O156" s="376">
        <f>(G156+H156+I156+J156+K156+M156+N156)*'Taxes &amp; Other Charges'!$D$13</f>
        <v>0.37227770753677536</v>
      </c>
      <c r="P156" s="376">
        <f>(I156+L156)*'Taxes &amp; Other Charges'!$D$14</f>
        <v>7.6270932375651218E-2</v>
      </c>
      <c r="Q156" s="376">
        <f>(G156+H156+J156+K156+M156+N156+O156-L156)*'Taxes &amp; Other Charges'!$D$15</f>
        <v>1.7891881813927135</v>
      </c>
      <c r="R156" s="376">
        <f>(G156+H156+I156+J156+K156+M156+N156+O156+P156+Q156)*'Taxes &amp; Other Charges'!$D$16</f>
        <v>3.3078451285757398</v>
      </c>
      <c r="S156" s="377">
        <f t="shared" si="48"/>
        <v>12.212162463679835</v>
      </c>
      <c r="T156" s="373">
        <f t="shared" si="49"/>
        <v>135.62165027160532</v>
      </c>
      <c r="U156" s="374">
        <f t="shared" si="50"/>
        <v>129.31975284549958</v>
      </c>
    </row>
    <row r="157" spans="2:21" x14ac:dyDescent="0.2">
      <c r="B157" s="110" t="s">
        <v>83</v>
      </c>
      <c r="C157" s="110">
        <v>30</v>
      </c>
      <c r="D157" s="111">
        <v>720</v>
      </c>
      <c r="E157" s="111">
        <v>4344</v>
      </c>
      <c r="F157" s="194">
        <f>'Energy Charge'!D213+'Energy Charge'!D227+'Energy Charge'!D241</f>
        <v>806.44659163437188</v>
      </c>
      <c r="G157" s="124">
        <f>C157*'Residential Rates'!$K$24</f>
        <v>14.399999999999999</v>
      </c>
      <c r="H157" s="124">
        <f>'Energy Charge'!F213+'Energy Charge'!F227+'Energy Charge'!F241</f>
        <v>84.226363280158992</v>
      </c>
      <c r="I157" s="79">
        <f>('Energy Charge'!D213*PSC!$D$54)+('Energy Charge'!D227*PSC!$E$54)+('Energy Charge'!D241*PSC!$F$54)</f>
        <v>82.85168410740178</v>
      </c>
      <c r="J157" s="378">
        <f>(G157+H157)*'Taxes &amp; Other Charges'!$D$4</f>
        <v>-2.4498788638791491</v>
      </c>
      <c r="K157" s="379">
        <f>(G157+H157)*'Taxes &amp; Other Charges'!$D$5</f>
        <v>2.0116819318254024</v>
      </c>
      <c r="L157" s="379">
        <f>F157*'Taxes &amp; Other Charges'!$D$6</f>
        <v>9.6773590996124632</v>
      </c>
      <c r="M157" s="379">
        <f>F157*'Taxes &amp; Other Charges'!$D$8</f>
        <v>2.638693247827665</v>
      </c>
      <c r="N157" s="379">
        <f>(G157+H157+J157+K157+M157+I157)*'Taxes &amp; Other Charges'!$D$11</f>
        <v>4.3274664896505657</v>
      </c>
      <c r="O157" s="379">
        <f>(G157+H157+I157+J157+K157+M157+N157)*'Taxes &amp; Other Charges'!$D$13</f>
        <v>0.53807320117232371</v>
      </c>
      <c r="P157" s="379">
        <f>(I157+L157)*'Taxes &amp; Other Charges'!$D$14</f>
        <v>0.11815958817535718</v>
      </c>
      <c r="Q157" s="379">
        <f>(G157+H157+J157+K157+M157+N157+O157-L157)*'Taxes &amp; Other Charges'!$D$15</f>
        <v>2.4290845016945388</v>
      </c>
      <c r="R157" s="379">
        <f>(G157+H157+I157+J157+K157+M157+N157+O157+P157+Q157)*'Taxes &amp; Other Charges'!$D$16</f>
        <v>4.7772831871006867</v>
      </c>
      <c r="S157" s="380">
        <f t="shared" si="48"/>
        <v>24.067922383179852</v>
      </c>
      <c r="T157" s="373">
        <f t="shared" si="49"/>
        <v>195.86861067112815</v>
      </c>
      <c r="U157" s="374">
        <f t="shared" si="50"/>
        <v>186.7638609943769</v>
      </c>
    </row>
    <row r="158" spans="2:21" x14ac:dyDescent="0.2">
      <c r="B158" s="110" t="s">
        <v>99</v>
      </c>
      <c r="C158" s="110">
        <v>31</v>
      </c>
      <c r="D158" s="111">
        <v>744</v>
      </c>
      <c r="E158" s="111">
        <v>5088</v>
      </c>
      <c r="F158" s="194">
        <f>'Energy Charge'!D214+'Energy Charge'!D228+'Energy Charge'!D242</f>
        <v>1184.3218808263575</v>
      </c>
      <c r="G158" s="124">
        <f>C158*'Residential Rates'!$K$24</f>
        <v>14.879999999999999</v>
      </c>
      <c r="H158" s="124">
        <f>'Energy Charge'!F214+'Energy Charge'!F228+'Energy Charge'!F242</f>
        <v>124.93757686025791</v>
      </c>
      <c r="I158" s="79">
        <f>('Energy Charge'!D214*PSC!$D$60)+('Energy Charge'!D228*PSC!$E$60)+('Energy Charge'!D242*PSC!$F$60)</f>
        <v>154.49971734812098</v>
      </c>
      <c r="J158" s="378">
        <f>(G158+H158)*'Taxes &amp; Other Charges'!$D$4</f>
        <v>-3.4730686092088066</v>
      </c>
      <c r="K158" s="379">
        <f>(G158+H158)*'Taxes &amp; Other Charges'!$D$5</f>
        <v>2.8518591152186801</v>
      </c>
      <c r="L158" s="379">
        <f>F158*'Taxes &amp; Other Charges'!$D$6</f>
        <v>14.21186256991629</v>
      </c>
      <c r="M158" s="379">
        <f>F158*'Taxes &amp; Other Charges'!$D$8</f>
        <v>3.8751011940638422</v>
      </c>
      <c r="N158" s="379">
        <f>(G158+H158+J158+K158+M158+I158)*'Taxes &amp; Other Charges'!$D$11</f>
        <v>7.0107771400031424</v>
      </c>
      <c r="O158" s="379">
        <f>(G158+H158+I158+J158+K158+M158+N158)*'Taxes &amp; Other Charges'!$D$13</f>
        <v>0.87171357824468054</v>
      </c>
      <c r="P158" s="379">
        <f>(I158+L158)*'Taxes &amp; Other Charges'!$D$14</f>
        <v>0.21544468755533358</v>
      </c>
      <c r="Q158" s="379">
        <f>(G158+H158+J158+K158+M158+N158+O158-L158)*'Taxes &amp; Other Charges'!$D$15</f>
        <v>3.4594383046324682</v>
      </c>
      <c r="R158" s="379">
        <f>(G158+H158+I158+J158+K158+M158+N158+O158+P158+Q158)*'Taxes &amp; Other Charges'!$D$16</f>
        <v>7.7282139904722076</v>
      </c>
      <c r="S158" s="380">
        <f t="shared" si="48"/>
        <v>36.751341970897833</v>
      </c>
      <c r="T158" s="373">
        <f t="shared" si="49"/>
        <v>316.85677360936052</v>
      </c>
      <c r="U158" s="374">
        <f t="shared" si="50"/>
        <v>302.11778247888515</v>
      </c>
    </row>
    <row r="159" spans="2:21" x14ac:dyDescent="0.2">
      <c r="B159" s="110" t="s">
        <v>84</v>
      </c>
      <c r="C159" s="110">
        <v>31</v>
      </c>
      <c r="D159" s="111">
        <v>744</v>
      </c>
      <c r="E159" s="111">
        <v>5832</v>
      </c>
      <c r="F159" s="194">
        <f>'Energy Charge'!D215+'Energy Charge'!D229+'Energy Charge'!D243</f>
        <v>1106.0931231584166</v>
      </c>
      <c r="G159" s="124">
        <f>C159*'Residential Rates'!$K$24</f>
        <v>14.879999999999999</v>
      </c>
      <c r="H159" s="124">
        <f>'Energy Charge'!F215+'Energy Charge'!F229+'Energy Charge'!F243</f>
        <v>117.01226003190726</v>
      </c>
      <c r="I159" s="79">
        <f>('Energy Charge'!D215*PSC!$D$66)+('Energy Charge'!D229*PSC!$E$66)+('Energy Charge'!D243*PSC!$F$66)</f>
        <v>155.54131685266225</v>
      </c>
      <c r="J159" s="378">
        <f>(G159+H159)*'Taxes &amp; Other Charges'!$D$4</f>
        <v>-3.2762037391925762</v>
      </c>
      <c r="K159" s="379">
        <f>(G159+H159)*'Taxes &amp; Other Charges'!$D$5</f>
        <v>2.690206427870812</v>
      </c>
      <c r="L159" s="379">
        <f>F159*'Taxes &amp; Other Charges'!$D$6</f>
        <v>13.273117477901</v>
      </c>
      <c r="M159" s="379">
        <f>F159*'Taxes &amp; Other Charges'!$D$8</f>
        <v>3.6191366989743394</v>
      </c>
      <c r="N159" s="379">
        <f>(G159+H159+J159+K159+M159+I159)*'Taxes &amp; Other Charges'!$D$11</f>
        <v>6.8433958353735527</v>
      </c>
      <c r="O159" s="379">
        <f>(G159+H159+I159+J159+K159+M159+N159)*'Taxes &amp; Other Charges'!$D$13</f>
        <v>0.85090154085193859</v>
      </c>
      <c r="P159" s="379">
        <f>(I159+L159)*'Taxes &amp; Other Charges'!$D$14</f>
        <v>0.21557603264012926</v>
      </c>
      <c r="Q159" s="379">
        <f>(G159+H159+J159+K159+M159+N159+O159-L159)*'Taxes &amp; Other Charges'!$D$15</f>
        <v>3.2723391101631547</v>
      </c>
      <c r="R159" s="379">
        <f>(G159+H159+I159+J159+K159+M159+N159+O159+P159+Q159)*'Taxes &amp; Other Charges'!$D$16</f>
        <v>7.5412232197812719</v>
      </c>
      <c r="S159" s="380">
        <f t="shared" si="48"/>
        <v>35.029692604363625</v>
      </c>
      <c r="T159" s="373">
        <f t="shared" si="49"/>
        <v>309.19015201103213</v>
      </c>
      <c r="U159" s="374">
        <f t="shared" si="50"/>
        <v>294.80553295587731</v>
      </c>
    </row>
    <row r="160" spans="2:21" x14ac:dyDescent="0.2">
      <c r="B160" s="110" t="s">
        <v>100</v>
      </c>
      <c r="C160" s="110">
        <v>30</v>
      </c>
      <c r="D160" s="111">
        <v>720</v>
      </c>
      <c r="E160" s="111">
        <v>6552</v>
      </c>
      <c r="F160" s="194">
        <f>'Energy Charge'!D216+'Energy Charge'!D230+'Energy Charge'!D244</f>
        <v>812.96844681172308</v>
      </c>
      <c r="G160" s="124">
        <f>C160*'Residential Rates'!$K$24</f>
        <v>14.399999999999999</v>
      </c>
      <c r="H160" s="124">
        <f>'Energy Charge'!F216+'Energy Charge'!F230+'Energy Charge'!F244</f>
        <v>84.283739232075703</v>
      </c>
      <c r="I160" s="79">
        <f>('Energy Charge'!D216*PSC!$D$72)+('Energy Charge'!D230*PSC!$E$72)+('Energy Charge'!D244*PSC!$F$72)</f>
        <v>108.30062165474439</v>
      </c>
      <c r="J160" s="378">
        <f>(G160+H160)*'Taxes &amp; Other Charges'!$D$4</f>
        <v>-2.4513040825247607</v>
      </c>
      <c r="K160" s="379">
        <f>(G160+H160)*'Taxes &amp; Other Charges'!$D$5</f>
        <v>2.012852229116648</v>
      </c>
      <c r="L160" s="379">
        <f>F160*'Taxes &amp; Other Charges'!$D$6</f>
        <v>9.755621361740678</v>
      </c>
      <c r="M160" s="379">
        <f>F160*'Taxes &amp; Other Charges'!$D$8</f>
        <v>2.6600327579679579</v>
      </c>
      <c r="N160" s="379">
        <f>(G160+H160+J160+K160+M160+I160)*'Taxes &amp; Other Charges'!$D$11</f>
        <v>4.928891988604911</v>
      </c>
      <c r="O160" s="379">
        <f>(G160+H160+I160+J160+K160+M160+N160)*'Taxes &amp; Other Charges'!$D$13</f>
        <v>0.61285389427831671</v>
      </c>
      <c r="P160" s="379">
        <f>(I160+L160)*'Taxes &amp; Other Charges'!$D$14</f>
        <v>0.15075782233205143</v>
      </c>
      <c r="Q160" s="379">
        <f>(G160+H160+J160+K160+M160+N160+O160-L160)*'Taxes &amp; Other Charges'!$D$15</f>
        <v>2.4461968583971281</v>
      </c>
      <c r="R160" s="379">
        <f>(G160+H160+I160+J160+K160+M160+N160+O160+P160+Q160)*'Taxes &amp; Other Charges'!$D$16</f>
        <v>5.4336160588748088</v>
      </c>
      <c r="S160" s="380">
        <f t="shared" si="48"/>
        <v>25.549518888787734</v>
      </c>
      <c r="T160" s="373">
        <f t="shared" si="49"/>
        <v>222.77825841386715</v>
      </c>
      <c r="U160" s="374">
        <f t="shared" si="50"/>
        <v>212.41575036638744</v>
      </c>
    </row>
    <row r="161" spans="2:21" x14ac:dyDescent="0.2">
      <c r="B161" s="101" t="s">
        <v>86</v>
      </c>
      <c r="C161" s="101">
        <v>31</v>
      </c>
      <c r="D161" s="102">
        <v>744</v>
      </c>
      <c r="E161" s="102">
        <v>7296</v>
      </c>
      <c r="F161" s="193">
        <f>'Energy Charge'!D217+'Energy Charge'!D231+'Energy Charge'!D245</f>
        <v>589.57661986698167</v>
      </c>
      <c r="G161" s="107">
        <f>C161*'Residential Rates'!$K$24</f>
        <v>14.879999999999999</v>
      </c>
      <c r="H161" s="107">
        <f>'Energy Charge'!F217+'Energy Charge'!F231+'Energy Charge'!F245</f>
        <v>55.696350347686689</v>
      </c>
      <c r="I161" s="109">
        <f>('Energy Charge'!D217*PSC!$D$78)+('Energy Charge'!D231*PSC!$E$78)+('Energy Charge'!D245*PSC!$F$78)</f>
        <v>79.398973433558751</v>
      </c>
      <c r="J161" s="375">
        <f>(G161+H161)*'Taxes &amp; Other Charges'!$D$4</f>
        <v>-1.7531165426365374</v>
      </c>
      <c r="K161" s="376">
        <f>(G161+H161)*'Taxes &amp; Other Charges'!$D$5</f>
        <v>1.4395458180417653</v>
      </c>
      <c r="L161" s="376">
        <f>F161*'Taxes &amp; Other Charges'!$D$7</f>
        <v>2.2403911554945304</v>
      </c>
      <c r="M161" s="376">
        <f>F161*'Taxes &amp; Other Charges'!$D$8</f>
        <v>1.929094700204764</v>
      </c>
      <c r="N161" s="376">
        <f>(G161+H161+J161+K161+M161+I161)*'Taxes &amp; Other Charges'!$D$11</f>
        <v>3.5714803731515139</v>
      </c>
      <c r="O161" s="376">
        <f>(G161+H161+I161+J161+K161+M161+N161)*'Taxes &amp; Other Charges'!$D$13</f>
        <v>0.44407458310807979</v>
      </c>
      <c r="P161" s="376">
        <f>(I161+L161)*'Taxes &amp; Other Charges'!$D$14</f>
        <v>0.10425346858022104</v>
      </c>
      <c r="Q161" s="376">
        <f>(G161+H161+J161+K161+M161+N161+O161-L161)*'Taxes &amp; Other Charges'!$D$15</f>
        <v>1.8712920975006375</v>
      </c>
      <c r="R161" s="376">
        <f>(G161+H161+I161+J161+K161+M161+N161+O161+P161+Q161)*'Taxes &amp; Other Charges'!$D$16</f>
        <v>3.9395487069798971</v>
      </c>
      <c r="S161" s="377">
        <f t="shared" si="48"/>
        <v>13.786564360424872</v>
      </c>
      <c r="T161" s="373">
        <f t="shared" si="49"/>
        <v>161.52149698617578</v>
      </c>
      <c r="U161" s="374">
        <f t="shared" si="50"/>
        <v>154.01046790604437</v>
      </c>
    </row>
    <row r="162" spans="2:21" x14ac:dyDescent="0.2">
      <c r="B162" s="101" t="s">
        <v>87</v>
      </c>
      <c r="C162" s="101">
        <v>30</v>
      </c>
      <c r="D162" s="102">
        <v>720</v>
      </c>
      <c r="E162" s="102">
        <v>8016</v>
      </c>
      <c r="F162" s="193">
        <f>'Energy Charge'!D218+'Energy Charge'!D232+'Energy Charge'!D246</f>
        <v>559.65681702842789</v>
      </c>
      <c r="G162" s="107">
        <f>C162*'Residential Rates'!$K$24</f>
        <v>14.399999999999999</v>
      </c>
      <c r="H162" s="107">
        <f>'Energy Charge'!F218+'Energy Charge'!F232+'Energy Charge'!F246</f>
        <v>52.540019375441787</v>
      </c>
      <c r="I162" s="109">
        <f>('Energy Charge'!D218*PSC!$D$84)+('Energy Charge'!D232*PSC!$E$84)+('Energy Charge'!D246*PSC!$F$84)</f>
        <v>76.636464151996293</v>
      </c>
      <c r="J162" s="375">
        <f>(G162+H162)*'Taxes &amp; Other Charges'!$D$4</f>
        <v>-1.6627900812859739</v>
      </c>
      <c r="K162" s="376">
        <f>(G162+H162)*'Taxes &amp; Other Charges'!$D$5</f>
        <v>1.3653755752008858</v>
      </c>
      <c r="L162" s="376">
        <f>F162*'Taxes &amp; Other Charges'!$D$7</f>
        <v>2.1266959047080261</v>
      </c>
      <c r="M162" s="376">
        <f>F162*'Taxes &amp; Other Charges'!$D$8</f>
        <v>1.8311971053170162</v>
      </c>
      <c r="N162" s="376">
        <f>(G162+H162+J162+K162+M162+I162)*'Taxes &amp; Other Charges'!$D$11</f>
        <v>3.4187978699443455</v>
      </c>
      <c r="O162" s="376">
        <f>(G162+H162+I162+J162+K162+M162+N162)*'Taxes &amp; Other Charges'!$D$13</f>
        <v>0.42509018115831027</v>
      </c>
      <c r="P162" s="376">
        <f>(I162+L162)*'Taxes &amp; Other Charges'!$D$14</f>
        <v>0.10058055539241141</v>
      </c>
      <c r="Q162" s="376">
        <f>(G162+H162+J162+K162+M162+N162+O162-L162)*'Taxes &amp; Other Charges'!$D$15</f>
        <v>1.7757619602689076</v>
      </c>
      <c r="R162" s="376">
        <f>(G162+H162+I162+J162+K162+M162+N162+O162+P162+Q162)*'Taxes &amp; Other Charges'!$D$16</f>
        <v>3.7707624173358498</v>
      </c>
      <c r="S162" s="377">
        <f t="shared" si="48"/>
        <v>13.151471488039778</v>
      </c>
      <c r="T162" s="373">
        <f t="shared" si="49"/>
        <v>154.60125911076983</v>
      </c>
      <c r="U162" s="374">
        <f t="shared" si="50"/>
        <v>147.41169882348964</v>
      </c>
    </row>
    <row r="163" spans="2:21" ht="13.5" thickBot="1" x14ac:dyDescent="0.25">
      <c r="B163" s="114" t="s">
        <v>88</v>
      </c>
      <c r="C163" s="114">
        <v>31</v>
      </c>
      <c r="D163" s="102">
        <v>744</v>
      </c>
      <c r="E163" s="115">
        <v>8760</v>
      </c>
      <c r="F163" s="195">
        <f>'Energy Charge'!D219+'Energy Charge'!D233+'Energy Charge'!D247</f>
        <v>640.60744724194706</v>
      </c>
      <c r="G163" s="116">
        <f>C163*'Residential Rates'!$K$24</f>
        <v>14.879999999999999</v>
      </c>
      <c r="H163" s="116">
        <f>'Energy Charge'!F219+'Energy Charge'!F233+'Energy Charge'!F247</f>
        <v>63.752614426595407</v>
      </c>
      <c r="I163" s="118">
        <f>('Energy Charge'!D219*PSC!$D$90)+('Energy Charge'!D233*PSC!$E$90)+('Energy Charge'!D247*PSC!$F$90)</f>
        <v>81.182188212434752</v>
      </c>
      <c r="J163" s="381">
        <f>(G163+H163)*'Taxes &amp; Other Charges'!$D$4</f>
        <v>-1.95323414235663</v>
      </c>
      <c r="K163" s="382">
        <f>(G163+H163)*'Taxes &amp; Other Charges'!$D$5</f>
        <v>1.6038694364592665</v>
      </c>
      <c r="L163" s="382">
        <f>F163*'Taxes &amp; Other Charges'!$D$7</f>
        <v>2.4343082995193988</v>
      </c>
      <c r="M163" s="382">
        <f>F163*'Taxes &amp; Other Charges'!$D$8</f>
        <v>2.096067567375651</v>
      </c>
      <c r="N163" s="382">
        <f>(G163+H163+J163+K163+M163+I163)*'Taxes &amp; Other Charges'!$D$11</f>
        <v>3.8063890695919791</v>
      </c>
      <c r="O163" s="382">
        <f>(G163+H163+I163+J163+K163+M163+N163)*'Taxes &amp; Other Charges'!$D$13</f>
        <v>0.47328291425962749</v>
      </c>
      <c r="P163" s="382">
        <f>(I163+L163)*'Taxes &amp; Other Charges'!$D$14</f>
        <v>0.10677826604576544</v>
      </c>
      <c r="Q163" s="382">
        <f>(G163+H163+J163+K163+M163+N163+O163-L163)*'Taxes &amp; Other Charges'!$D$15</f>
        <v>2.0802022039208965</v>
      </c>
      <c r="R163" s="382">
        <f>(G163+H163+I163+J163+K163+M163+N163+O163+P163+Q163)*'Taxes &amp; Other Charges'!$D$16</f>
        <v>4.2007039488581688</v>
      </c>
      <c r="S163" s="383">
        <f t="shared" si="48"/>
        <v>14.848367563674124</v>
      </c>
      <c r="T163" s="373">
        <f t="shared" si="49"/>
        <v>172.22886190318494</v>
      </c>
      <c r="U163" s="374">
        <f t="shared" si="50"/>
        <v>164.22176888473479</v>
      </c>
    </row>
    <row r="164" spans="2:21" x14ac:dyDescent="0.2">
      <c r="B164" s="119"/>
      <c r="C164" s="119"/>
      <c r="D164" s="119"/>
      <c r="E164" s="120" t="s">
        <v>91</v>
      </c>
      <c r="F164" s="121">
        <f>SUM(F152:F163)</f>
        <v>8621.4320248611875</v>
      </c>
      <c r="G164" s="88">
        <f>SUM(G152:G163)</f>
        <v>175.2</v>
      </c>
      <c r="H164" s="88">
        <f>SUM(H152:H163)</f>
        <v>865.07728768996537</v>
      </c>
      <c r="I164" s="88">
        <f>SUM(I152:I163)</f>
        <v>1038.738620096281</v>
      </c>
      <c r="J164" s="374">
        <f t="shared" ref="J164:S164" si="51">SUM(J152:J163)</f>
        <v>-25.840487826218741</v>
      </c>
      <c r="K164" s="374">
        <f t="shared" si="51"/>
        <v>21.218535837012222</v>
      </c>
      <c r="L164" s="374">
        <f t="shared" si="51"/>
        <v>64.82204804240564</v>
      </c>
      <c r="M164" s="374">
        <f t="shared" si="51"/>
        <v>28.209325585345805</v>
      </c>
      <c r="N164" s="374">
        <f t="shared" si="51"/>
        <v>49.537333309369011</v>
      </c>
      <c r="O164" s="374">
        <f t="shared" si="51"/>
        <v>6.1594264392478024</v>
      </c>
      <c r="P164" s="374">
        <f t="shared" si="51"/>
        <v>1.409246973213103</v>
      </c>
      <c r="Q164" s="374">
        <f t="shared" si="51"/>
        <v>26.683851397332599</v>
      </c>
      <c r="R164" s="374">
        <f t="shared" si="51"/>
        <v>54.659828487538718</v>
      </c>
      <c r="S164" s="384">
        <f t="shared" si="51"/>
        <v>226.85910824524612</v>
      </c>
      <c r="T164" s="373"/>
    </row>
    <row r="165" spans="2:21" ht="13.5" thickBot="1" x14ac:dyDescent="0.25"/>
    <row r="166" spans="2:21" ht="16.5" thickBot="1" x14ac:dyDescent="0.3">
      <c r="B166" s="133" t="s">
        <v>250</v>
      </c>
      <c r="C166" s="94"/>
      <c r="D166" s="95"/>
      <c r="J166" s="585" t="s">
        <v>40</v>
      </c>
      <c r="K166" s="586"/>
      <c r="L166" s="586"/>
      <c r="M166" s="586"/>
      <c r="N166" s="586"/>
      <c r="O166" s="586"/>
      <c r="P166" s="586"/>
      <c r="Q166" s="586"/>
      <c r="R166" s="586"/>
      <c r="S166" s="587"/>
    </row>
    <row r="167" spans="2:21" ht="63.75" x14ac:dyDescent="0.2">
      <c r="B167" s="96" t="s">
        <v>27</v>
      </c>
      <c r="C167" s="96" t="s">
        <v>90</v>
      </c>
      <c r="D167" s="96" t="s">
        <v>93</v>
      </c>
      <c r="E167" s="96" t="s">
        <v>94</v>
      </c>
      <c r="F167" s="123" t="s">
        <v>114</v>
      </c>
      <c r="G167" s="123" t="s">
        <v>0</v>
      </c>
      <c r="H167" s="97" t="s">
        <v>96</v>
      </c>
      <c r="I167" s="98" t="s">
        <v>78</v>
      </c>
      <c r="J167" s="197" t="s">
        <v>57</v>
      </c>
      <c r="K167" s="198" t="s">
        <v>59</v>
      </c>
      <c r="L167" s="198" t="s">
        <v>97</v>
      </c>
      <c r="M167" s="198" t="s">
        <v>63</v>
      </c>
      <c r="N167" s="198" t="s">
        <v>66</v>
      </c>
      <c r="O167" s="198" t="s">
        <v>70</v>
      </c>
      <c r="P167" s="198" t="s">
        <v>71</v>
      </c>
      <c r="Q167" s="198" t="s">
        <v>72</v>
      </c>
      <c r="R167" s="198" t="s">
        <v>73</v>
      </c>
      <c r="S167" s="99" t="s">
        <v>98</v>
      </c>
      <c r="T167" s="100" t="s">
        <v>167</v>
      </c>
      <c r="U167" s="100" t="s">
        <v>338</v>
      </c>
    </row>
    <row r="168" spans="2:21" x14ac:dyDescent="0.2">
      <c r="B168" s="101" t="s">
        <v>79</v>
      </c>
      <c r="C168" s="101">
        <v>31</v>
      </c>
      <c r="D168" s="102">
        <v>744</v>
      </c>
      <c r="E168" s="102"/>
      <c r="F168" s="193">
        <f>'Energy Charge'!D252+'Energy Charge'!D266+'Energy Charge'!D280</f>
        <v>674.52442832110501</v>
      </c>
      <c r="G168" s="103">
        <f>C168*'Residential Rates'!$K$37</f>
        <v>14.879999999999999</v>
      </c>
      <c r="H168" s="103">
        <f>'Energy Charge'!F252+'Energy Charge'!F266+'Energy Charge'!F280</f>
        <v>66.307543412295331</v>
      </c>
      <c r="I168" s="105">
        <f>('Energy Charge'!D252*PSC!D$25)+('Energy Charge'!D266*PSC!E$25)+('Energy Charge'!D280*PSC!F$25)</f>
        <v>80.096005367207908</v>
      </c>
      <c r="J168" s="370">
        <f>(G168+H168)*'Taxes &amp; Other Charges'!$D$4</f>
        <v>-2.016698578361416</v>
      </c>
      <c r="K168" s="371">
        <f>(G168+H168)*'Taxes &amp; Other Charges'!$D$5</f>
        <v>1.6559823229805877</v>
      </c>
      <c r="L168" s="371">
        <f>F168*'Taxes &amp; Other Charges'!$D$7</f>
        <v>2.563192827620199</v>
      </c>
      <c r="M168" s="371">
        <f>F168*'Taxes &amp; Other Charges'!$D$8</f>
        <v>2.2070439294666557</v>
      </c>
      <c r="N168" s="371">
        <f>(G168+H168+J168+K168+M168+I168)*'Taxes &amp; Other Charges'!$D$11</f>
        <v>3.8433398892465589</v>
      </c>
      <c r="O168" s="371">
        <f>(G168+H168+I168+J168+K168+M168+N168)*'Taxes &amp; Other Charges'!$D$13</f>
        <v>0.47787734517319547</v>
      </c>
      <c r="P168" s="371">
        <f>(I168+L168)*'Taxes &amp; Other Charges'!$D$14</f>
        <v>0.10555579609479548</v>
      </c>
      <c r="Q168" s="371">
        <f>(G168+H168+J168+K168+M168+N168+O168-L168)*'Taxes &amp; Other Charges'!$D$15</f>
        <v>2.1451501640819788</v>
      </c>
      <c r="R168" s="371">
        <f>(G168+H168+I168+J168+K168+M168+N168+O168+P168+Q168)*'Taxes &amp; Other Charges'!$D$16</f>
        <v>4.2425449912046389</v>
      </c>
      <c r="S168" s="372">
        <f t="shared" ref="S168:S179" si="52">SUM(J168:R168)</f>
        <v>15.223988687507196</v>
      </c>
      <c r="T168" s="373">
        <f>SUM(G168:K168,M168:R168)</f>
        <v>173.94434463939018</v>
      </c>
      <c r="U168" s="374">
        <f>SUM(G168:I168,J168:K168,O168:Q168,M168)</f>
        <v>165.85845975893901</v>
      </c>
    </row>
    <row r="169" spans="2:21" x14ac:dyDescent="0.2">
      <c r="B169" s="101" t="s">
        <v>80</v>
      </c>
      <c r="C169" s="101">
        <v>28</v>
      </c>
      <c r="D169" s="102">
        <v>672</v>
      </c>
      <c r="E169" s="102">
        <v>1416</v>
      </c>
      <c r="F169" s="193">
        <f>'Energy Charge'!D253+'Energy Charge'!D267+'Energy Charge'!D281</f>
        <v>572.96702030266613</v>
      </c>
      <c r="G169" s="107">
        <f>C169*'Residential Rates'!$K$37</f>
        <v>13.44</v>
      </c>
      <c r="H169" s="107">
        <f>'Energy Charge'!F253+'Energy Charge'!F267+'Energy Charge'!F281</f>
        <v>55.868864485459099</v>
      </c>
      <c r="I169" s="109">
        <f>('Energy Charge'!D253*PSC!D$31)+('Energy Charge'!D267*PSC!E$31)+('Energy Charge'!D281*PSC!F$31)</f>
        <v>62.109243021765195</v>
      </c>
      <c r="J169" s="375">
        <f>(G169+H169)*'Taxes &amp; Other Charges'!$D$4</f>
        <v>-1.7216321938188039</v>
      </c>
      <c r="K169" s="376">
        <f>(G169+H169)*'Taxes &amp; Other Charges'!$D$5</f>
        <v>1.4136929089099091</v>
      </c>
      <c r="L169" s="376">
        <f>F169*'Taxes &amp; Other Charges'!$D$7</f>
        <v>2.1772746771501312</v>
      </c>
      <c r="M169" s="376">
        <f>F169*'Taxes &amp; Other Charges'!$D$8</f>
        <v>1.8747480904303238</v>
      </c>
      <c r="N169" s="376">
        <f>(G169+H169+J169+K169+M169+I169)*'Taxes &amp; Other Charges'!$D$11</f>
        <v>3.1331246283282894</v>
      </c>
      <c r="O169" s="376">
        <f>(G169+H169+I169+J169+K169+M169+N169)*'Taxes &amp; Other Charges'!$D$13</f>
        <v>0.38956983317335392</v>
      </c>
      <c r="P169" s="376">
        <f>(I169+L169)*'Taxes &amp; Other Charges'!$D$14</f>
        <v>8.2093883101514872E-2</v>
      </c>
      <c r="Q169" s="376">
        <f>(G169+H169+J169+K169+M169+N169+O169-L169)*'Taxes &amp; Other Charges'!$D$15</f>
        <v>1.827121433712825</v>
      </c>
      <c r="R169" s="376">
        <f>(G169+H169+I169+J169+K169+M169+N169+O169+P169+Q169)*'Taxes &amp; Other Charges'!$D$16</f>
        <v>3.4604206522765431</v>
      </c>
      <c r="S169" s="377">
        <f t="shared" si="52"/>
        <v>12.636413913264088</v>
      </c>
      <c r="T169" s="373">
        <f t="shared" ref="T169:T179" si="53">SUM(G169:K169,M169:R169)</f>
        <v>141.87724674333828</v>
      </c>
      <c r="U169" s="374">
        <f t="shared" ref="U169:U179" si="54">SUM(G169:I169,J169:K169,O169:Q169,M169)</f>
        <v>135.28370146273343</v>
      </c>
    </row>
    <row r="170" spans="2:21" x14ac:dyDescent="0.2">
      <c r="B170" s="101" t="s">
        <v>81</v>
      </c>
      <c r="C170" s="101">
        <v>31</v>
      </c>
      <c r="D170" s="102">
        <v>744</v>
      </c>
      <c r="E170" s="102">
        <v>2160</v>
      </c>
      <c r="F170" s="193">
        <f>'Energy Charge'!D254+'Energy Charge'!D268+'Energy Charge'!D282</f>
        <v>586.0603673856067</v>
      </c>
      <c r="G170" s="107">
        <f>C170*'Residential Rates'!$K$37</f>
        <v>14.879999999999999</v>
      </c>
      <c r="H170" s="107">
        <f>'Energy Charge'!F254+'Energy Charge'!F268+'Energy Charge'!F282</f>
        <v>56.944678396392852</v>
      </c>
      <c r="I170" s="109">
        <f>('Energy Charge'!D254*PSC!D$37)+('Energy Charge'!D268*PSC!E$37)+('Energy Charge'!D282*PSC!F$37)</f>
        <v>54.022617279632144</v>
      </c>
      <c r="J170" s="375">
        <f>(G170+H170)*'Taxes &amp; Other Charges'!$D$4</f>
        <v>-1.7841250113663987</v>
      </c>
      <c r="K170" s="376">
        <f>(G170+H170)*'Taxes &amp; Other Charges'!$D$5</f>
        <v>1.4650079652512249</v>
      </c>
      <c r="L170" s="376">
        <f>F170*'Taxes &amp; Other Charges'!$D$7</f>
        <v>2.2270293960653054</v>
      </c>
      <c r="M170" s="376">
        <f>F170*'Taxes &amp; Other Charges'!$D$8</f>
        <v>1.9175895220857051</v>
      </c>
      <c r="N170" s="376">
        <f>(G170+H170+J170+K170+M170+I170)*'Taxes &amp; Other Charges'!$D$11</f>
        <v>3.0026222976610151</v>
      </c>
      <c r="O170" s="376">
        <f>(G170+H170+I170+J170+K170+M170+N170)*'Taxes &amp; Other Charges'!$D$13</f>
        <v>0.37334329346691708</v>
      </c>
      <c r="P170" s="376">
        <f>(I170+L170)*'Taxes &amp; Other Charges'!$D$14</f>
        <v>7.1830798804865634E-2</v>
      </c>
      <c r="Q170" s="376">
        <f>(G170+H170+J170+K170+M170+N170+O170-L170)*'Taxes &amp; Other Charges'!$D$15</f>
        <v>1.8865992307188109</v>
      </c>
      <c r="R170" s="376">
        <f>(G170+H170+I170+J170+K170+M170+N170+O170+P170+Q170)*'Taxes &amp; Other Charges'!$D$16</f>
        <v>3.3195040943161787</v>
      </c>
      <c r="S170" s="377">
        <f t="shared" si="52"/>
        <v>12.479401587003622</v>
      </c>
      <c r="T170" s="373">
        <f t="shared" si="53"/>
        <v>136.09966786696333</v>
      </c>
      <c r="U170" s="374">
        <f t="shared" si="54"/>
        <v>129.77754147498612</v>
      </c>
    </row>
    <row r="171" spans="2:21" x14ac:dyDescent="0.2">
      <c r="B171" s="101" t="s">
        <v>82</v>
      </c>
      <c r="C171" s="101">
        <v>30</v>
      </c>
      <c r="D171" s="102">
        <v>720</v>
      </c>
      <c r="E171" s="102">
        <v>2880</v>
      </c>
      <c r="F171" s="193">
        <f>'Energy Charge'!D255+'Energy Charge'!D269+'Energy Charge'!D283</f>
        <v>526.21155485441409</v>
      </c>
      <c r="G171" s="107">
        <f>C171*'Residential Rates'!$K$37</f>
        <v>14.399999999999999</v>
      </c>
      <c r="H171" s="107">
        <f>'Energy Charge'!F255+'Energy Charge'!F269+'Energy Charge'!F283</f>
        <v>49.148722894650604</v>
      </c>
      <c r="I171" s="109">
        <f>('Energy Charge'!D255*PSC!D$43)+('Energy Charge'!D269*PSC!E$43)+('Energy Charge'!D283*PSC!F$43)</f>
        <v>46.520456725282521</v>
      </c>
      <c r="J171" s="375">
        <f>(G171+H171)*'Taxes &amp; Other Charges'!$D$4</f>
        <v>-1.578550276703121</v>
      </c>
      <c r="K171" s="376">
        <f>(G171+H171)*'Taxes &amp; Other Charges'!$D$5</f>
        <v>1.2962033008821883</v>
      </c>
      <c r="L171" s="376">
        <f>F171*'Taxes &amp; Other Charges'!$D$7</f>
        <v>1.9996039084467736</v>
      </c>
      <c r="M171" s="376">
        <f>F171*'Taxes &amp; Other Charges'!$D$8</f>
        <v>1.721764207483643</v>
      </c>
      <c r="N171" s="376">
        <f>(G171+H171+J171+K171+M171+I171)*'Taxes &amp; Other Charges'!$D$11</f>
        <v>2.6271425418235976</v>
      </c>
      <c r="O171" s="376">
        <f>(G171+H171+I171+J171+K171+M171+N171)*'Taxes &amp; Other Charges'!$D$13</f>
        <v>0.32665648614396642</v>
      </c>
      <c r="P171" s="376">
        <f>(I171+L171)*'Taxes &amp; Other Charges'!$D$14</f>
        <v>6.1960117429272307E-2</v>
      </c>
      <c r="Q171" s="376">
        <f>(G171+H171+J171+K171+M171+N171+O171-L171)*'Taxes &amp; Other Charges'!$D$15</f>
        <v>1.6682751393843569</v>
      </c>
      <c r="R171" s="376">
        <f>(G171+H171+I171+J171+K171+M171+N171+O171+P171+Q171)*'Taxes &amp; Other Charges'!$D$16</f>
        <v>2.9048157784094255</v>
      </c>
      <c r="S171" s="377">
        <f t="shared" si="52"/>
        <v>11.027871203300103</v>
      </c>
      <c r="T171" s="373">
        <f t="shared" si="53"/>
        <v>119.09744691478645</v>
      </c>
      <c r="U171" s="374">
        <f t="shared" si="54"/>
        <v>113.56548859455341</v>
      </c>
    </row>
    <row r="172" spans="2:21" x14ac:dyDescent="0.2">
      <c r="B172" s="101" t="s">
        <v>31</v>
      </c>
      <c r="C172" s="101">
        <v>31</v>
      </c>
      <c r="D172" s="102">
        <v>744</v>
      </c>
      <c r="E172" s="102">
        <v>3624</v>
      </c>
      <c r="F172" s="193">
        <f>'Energy Charge'!D256+'Energy Charge'!D270+'Energy Charge'!D284</f>
        <v>561.99772742916866</v>
      </c>
      <c r="G172" s="107">
        <f>C172*'Residential Rates'!$K$37</f>
        <v>14.879999999999999</v>
      </c>
      <c r="H172" s="107">
        <f>'Energy Charge'!F256+'Energy Charge'!F270+'Energy Charge'!F284</f>
        <v>52.771925412313905</v>
      </c>
      <c r="I172" s="109">
        <f>('Energy Charge'!D256*PSC!D$49)+('Energy Charge'!D270*PSC!E$49)+('Energy Charge'!D284*PSC!F$49)</f>
        <v>57.654827738307851</v>
      </c>
      <c r="J172" s="375">
        <f>(G172+H172)*'Taxes &amp; Other Charges'!$D$4</f>
        <v>-1.6804738272418773</v>
      </c>
      <c r="K172" s="376">
        <f>(G172+H172)*'Taxes &amp; Other Charges'!$D$5</f>
        <v>1.3798963226349665</v>
      </c>
      <c r="L172" s="376">
        <f>F172*'Taxes &amp; Other Charges'!$D$7</f>
        <v>2.1355913642308408</v>
      </c>
      <c r="M172" s="376">
        <f>F172*'Taxes &amp; Other Charges'!$D$8</f>
        <v>1.8388565641482399</v>
      </c>
      <c r="N172" s="376">
        <f>(G172+H172+J172+K172+M172+I172)*'Taxes &amp; Other Charges'!$D$11</f>
        <v>2.9884689588714424</v>
      </c>
      <c r="O172" s="376">
        <f>(G172+H172+I172+J172+K172+M172+N172)*'Taxes &amp; Other Charges'!$D$13</f>
        <v>0.37158348034577682</v>
      </c>
      <c r="P172" s="376">
        <f>(I172+L172)*'Taxes &amp; Other Charges'!$D$14</f>
        <v>7.635236519394191E-2</v>
      </c>
      <c r="Q172" s="376">
        <f>(G172+H172+J172+K172+M172+N172+O172-L172)*'Taxes &amp; Other Charges'!$D$15</f>
        <v>1.7814206236695456</v>
      </c>
      <c r="R172" s="376">
        <f>(G172+H172+I172+J172+K172+M172+N172+O172+P172+Q172)*'Taxes &amp; Other Charges'!$D$16</f>
        <v>3.3015714409560943</v>
      </c>
      <c r="S172" s="377">
        <f t="shared" si="52"/>
        <v>12.19326729280897</v>
      </c>
      <c r="T172" s="373">
        <f t="shared" si="53"/>
        <v>135.36442907919985</v>
      </c>
      <c r="U172" s="374">
        <f t="shared" si="54"/>
        <v>129.07438867937233</v>
      </c>
    </row>
    <row r="173" spans="2:21" x14ac:dyDescent="0.2">
      <c r="B173" s="110" t="s">
        <v>83</v>
      </c>
      <c r="C173" s="110">
        <v>30</v>
      </c>
      <c r="D173" s="111">
        <v>720</v>
      </c>
      <c r="E173" s="111">
        <v>4344</v>
      </c>
      <c r="F173" s="194">
        <f>'Energy Charge'!D257+'Energy Charge'!D271+'Energy Charge'!D285</f>
        <v>806.44659163437177</v>
      </c>
      <c r="G173" s="124">
        <f>C173*'Residential Rates'!$K$37</f>
        <v>14.399999999999999</v>
      </c>
      <c r="H173" s="124">
        <f>'Energy Charge'!F257+'Energy Charge'!F271+'Energy Charge'!F285</f>
        <v>84.951243000305553</v>
      </c>
      <c r="I173" s="79">
        <f>('Energy Charge'!D257*PSC!D$55)+('Energy Charge'!D271*PSC!E$55)+('Energy Charge'!D285*PSC!F$55)</f>
        <v>82.909635916580029</v>
      </c>
      <c r="J173" s="378">
        <f>(G173+H173)*'Taxes &amp; Other Charges'!$D$4</f>
        <v>-2.4678848761275898</v>
      </c>
      <c r="K173" s="379">
        <f>(G173+H173)*'Taxes &amp; Other Charges'!$D$5</f>
        <v>2.026467303477232</v>
      </c>
      <c r="L173" s="379">
        <f>F173*'Taxes &amp; Other Charges'!$D$6</f>
        <v>9.6773590996124614</v>
      </c>
      <c r="M173" s="379">
        <f>F173*'Taxes &amp; Other Charges'!$D$8</f>
        <v>2.6386932478276646</v>
      </c>
      <c r="N173" s="379">
        <f>(G173+H173+J173+K173+M173+I173)*'Taxes &amp; Other Charges'!$D$11</f>
        <v>4.345834122189002</v>
      </c>
      <c r="O173" s="379">
        <f>(G173+H173+I173+J173+K173+M173+N173)*'Taxes &amp; Other Charges'!$D$13</f>
        <v>0.5403570157001889</v>
      </c>
      <c r="P173" s="379">
        <f>(I173+L173)*'Taxes &amp; Other Charges'!$D$14</f>
        <v>0.1182335926356778</v>
      </c>
      <c r="Q173" s="379">
        <f>(G173+H173+J173+K173+M173+N173+O173-L173)*'Taxes &amp; Other Charges'!$D$15</f>
        <v>2.447864215707404</v>
      </c>
      <c r="R173" s="379">
        <f>(G173+H173+I173+J173+K173+M173+N173+O173+P173+Q173)*'Taxes &amp; Other Charges'!$D$16</f>
        <v>4.7977610884573787</v>
      </c>
      <c r="S173" s="380">
        <f t="shared" si="52"/>
        <v>24.124684809479422</v>
      </c>
      <c r="T173" s="373">
        <f t="shared" si="53"/>
        <v>196.70820462675252</v>
      </c>
      <c r="U173" s="374">
        <f t="shared" si="54"/>
        <v>187.56460941610615</v>
      </c>
    </row>
    <row r="174" spans="2:21" x14ac:dyDescent="0.2">
      <c r="B174" s="110" t="s">
        <v>99</v>
      </c>
      <c r="C174" s="110">
        <v>31</v>
      </c>
      <c r="D174" s="111">
        <v>744</v>
      </c>
      <c r="E174" s="111">
        <v>5088</v>
      </c>
      <c r="F174" s="194">
        <f>'Energy Charge'!D258+'Energy Charge'!D272+'Energy Charge'!D286</f>
        <v>1184.3218808263575</v>
      </c>
      <c r="G174" s="124">
        <f>C174*'Residential Rates'!$K$37</f>
        <v>14.879999999999999</v>
      </c>
      <c r="H174" s="124">
        <f>'Energy Charge'!F258+'Energy Charge'!F272+'Energy Charge'!F286</f>
        <v>125.94709011324991</v>
      </c>
      <c r="I174" s="79">
        <f>('Energy Charge'!D258*PSC!D$61)+('Energy Charge'!D272*PSC!E$61)+('Energy Charge'!D286*PSC!F$61)</f>
        <v>154.50536406653387</v>
      </c>
      <c r="J174" s="378">
        <f>(G174+H174)*'Taxes &amp; Other Charges'!$D$4</f>
        <v>-3.4981449184131277</v>
      </c>
      <c r="K174" s="379">
        <f>(G174+H174)*'Taxes &amp; Other Charges'!$D$5</f>
        <v>2.8724501570399581</v>
      </c>
      <c r="L174" s="379">
        <f>F174*'Taxes &amp; Other Charges'!$D$6</f>
        <v>14.21186256991629</v>
      </c>
      <c r="M174" s="379">
        <f>F174*'Taxes &amp; Other Charges'!$D$8</f>
        <v>3.8751011940638422</v>
      </c>
      <c r="N174" s="379">
        <f>(G174+H174+J174+K174+M174+I174)*'Taxes &amp; Other Charges'!$D$11</f>
        <v>7.0345886360298975</v>
      </c>
      <c r="O174" s="379">
        <f>(G174+H174+I174+J174+K174+M174+N174)*'Taxes &amp; Other Charges'!$D$13</f>
        <v>0.87467427774921958</v>
      </c>
      <c r="P174" s="379">
        <f>(I174+L174)*'Taxes &amp; Other Charges'!$D$14</f>
        <v>0.21545189841474685</v>
      </c>
      <c r="Q174" s="379">
        <f>(G174+H174+J174+K174+M174+N174+O174-L174)*'Taxes &amp; Other Charges'!$D$15</f>
        <v>3.4855418174151365</v>
      </c>
      <c r="R174" s="379">
        <f>(G174+H174+I174+J174+K174+M174+N174+O174+P174+Q174)*'Taxes &amp; Other Charges'!$D$16</f>
        <v>7.7548029310520876</v>
      </c>
      <c r="S174" s="380">
        <f t="shared" si="52"/>
        <v>36.826328563268049</v>
      </c>
      <c r="T174" s="373">
        <f t="shared" si="53"/>
        <v>317.9469201731356</v>
      </c>
      <c r="U174" s="374">
        <f t="shared" si="54"/>
        <v>303.15752860605357</v>
      </c>
    </row>
    <row r="175" spans="2:21" x14ac:dyDescent="0.2">
      <c r="B175" s="110" t="s">
        <v>84</v>
      </c>
      <c r="C175" s="110">
        <v>31</v>
      </c>
      <c r="D175" s="111">
        <v>744</v>
      </c>
      <c r="E175" s="111">
        <v>5832</v>
      </c>
      <c r="F175" s="194">
        <f>'Energy Charge'!D259+'Energy Charge'!D273+'Energy Charge'!D287</f>
        <v>1106.0931231584166</v>
      </c>
      <c r="G175" s="124">
        <f>C175*'Residential Rates'!$K$37</f>
        <v>14.879999999999999</v>
      </c>
      <c r="H175" s="124">
        <f>'Energy Charge'!F259+'Energy Charge'!F273+'Energy Charge'!F287</f>
        <v>117.82544341253417</v>
      </c>
      <c r="I175" s="79">
        <f>('Energy Charge'!D259*PSC!D$67)+('Energy Charge'!D273*PSC!E$67)+('Energy Charge'!D287*PSC!F$67)</f>
        <v>155.3550307918008</v>
      </c>
      <c r="J175" s="378">
        <f>(G175+H175)*'Taxes &amp; Other Charges'!$D$4</f>
        <v>-3.296403214367349</v>
      </c>
      <c r="K175" s="379">
        <f>(G175+H175)*'Taxes &amp; Other Charges'!$D$5</f>
        <v>2.7067929292854593</v>
      </c>
      <c r="L175" s="379">
        <f>F175*'Taxes &amp; Other Charges'!$D$6</f>
        <v>13.273117477901</v>
      </c>
      <c r="M175" s="379">
        <f>F175*'Taxes &amp; Other Charges'!$D$8</f>
        <v>3.6191366989743394</v>
      </c>
      <c r="N175" s="379">
        <f>(G175+H175+J175+K175+M175+I175)*'Taxes &amp; Other Charges'!$D$11</f>
        <v>6.8580804145654382</v>
      </c>
      <c r="O175" s="379">
        <f>(G175+H175+I175+J175+K175+M175+N175)*'Taxes &amp; Other Charges'!$D$13</f>
        <v>0.85272740791585333</v>
      </c>
      <c r="P175" s="379">
        <f>(I175+L175)*'Taxes &amp; Other Charges'!$D$14</f>
        <v>0.21533814534040918</v>
      </c>
      <c r="Q175" s="379">
        <f>(G175+H175+J175+K175+M175+N175+O175-L175)*'Taxes &amp; Other Charges'!$D$15</f>
        <v>3.293238129666304</v>
      </c>
      <c r="R175" s="379">
        <f>(G175+H175+I175+J175+K175+M175+N175+O175+P175+Q175)*'Taxes &amp; Other Charges'!$D$16</f>
        <v>7.557734617892887</v>
      </c>
      <c r="S175" s="380">
        <f t="shared" si="52"/>
        <v>35.079762607174345</v>
      </c>
      <c r="T175" s="373">
        <f t="shared" si="53"/>
        <v>309.86711933360834</v>
      </c>
      <c r="U175" s="374">
        <f t="shared" si="54"/>
        <v>295.45130430115</v>
      </c>
    </row>
    <row r="176" spans="2:21" x14ac:dyDescent="0.2">
      <c r="B176" s="110" t="s">
        <v>100</v>
      </c>
      <c r="C176" s="110">
        <v>30</v>
      </c>
      <c r="D176" s="111">
        <v>720</v>
      </c>
      <c r="E176" s="111">
        <v>6552</v>
      </c>
      <c r="F176" s="194">
        <f>'Energy Charge'!D260+'Energy Charge'!D274+'Energy Charge'!D288</f>
        <v>812.96844681172308</v>
      </c>
      <c r="G176" s="124">
        <f>C176*'Residential Rates'!$K$37</f>
        <v>14.399999999999999</v>
      </c>
      <c r="H176" s="124">
        <f>'Energy Charge'!F260+'Energy Charge'!F274+'Energy Charge'!F288</f>
        <v>85.048548371200482</v>
      </c>
      <c r="I176" s="79">
        <f>('Energy Charge'!D260*PSC!D$73)+('Energy Charge'!D274*PSC!E$73)+('Energy Charge'!D288*PSC!F$73)</f>
        <v>108.3984203012985</v>
      </c>
      <c r="J176" s="378">
        <f>(G176+H176)*'Taxes &amp; Other Charges'!$D$4</f>
        <v>-2.4703019415406198</v>
      </c>
      <c r="K176" s="379">
        <f>(G176+H176)*'Taxes &amp; Other Charges'!$D$5</f>
        <v>2.0284520411273759</v>
      </c>
      <c r="L176" s="379">
        <f>F176*'Taxes &amp; Other Charges'!$D$6</f>
        <v>9.755621361740678</v>
      </c>
      <c r="M176" s="379">
        <f>F176*'Taxes &amp; Other Charges'!$D$8</f>
        <v>2.6600327579679579</v>
      </c>
      <c r="N176" s="379">
        <f>(G176+H176+J176+K176+M176+I176)*'Taxes &amp; Other Charges'!$D$11</f>
        <v>4.9491349700480649</v>
      </c>
      <c r="O176" s="379">
        <f>(G176+H176+I176+J176+K176+M176+N176)*'Taxes &amp; Other Charges'!$D$13</f>
        <v>0.61537088796329131</v>
      </c>
      <c r="P176" s="379">
        <f>(I176+L176)*'Taxes &amp; Other Charges'!$D$14</f>
        <v>0.15088271120370103</v>
      </c>
      <c r="Q176" s="379">
        <f>(G176+H176+J176+K176+M176+N176+O176-L176)*'Taxes &amp; Other Charges'!$D$15</f>
        <v>2.466035602227429</v>
      </c>
      <c r="R176" s="379">
        <f>(G176+H176+I176+J176+K176+M176+N176+O176+P176+Q176)*'Taxes &amp; Other Charges'!$D$16</f>
        <v>5.4561643925374055</v>
      </c>
      <c r="S176" s="380">
        <f t="shared" si="52"/>
        <v>25.611392783275281</v>
      </c>
      <c r="T176" s="373">
        <f t="shared" si="53"/>
        <v>223.7027400940336</v>
      </c>
      <c r="U176" s="374">
        <f t="shared" si="54"/>
        <v>213.29744073144812</v>
      </c>
    </row>
    <row r="177" spans="2:21" x14ac:dyDescent="0.2">
      <c r="B177" s="101" t="s">
        <v>86</v>
      </c>
      <c r="C177" s="101">
        <v>31</v>
      </c>
      <c r="D177" s="102">
        <v>744</v>
      </c>
      <c r="E177" s="102">
        <v>7296</v>
      </c>
      <c r="F177" s="193">
        <f>'Energy Charge'!D261+'Energy Charge'!D275+'Energy Charge'!D289</f>
        <v>589.57661986698156</v>
      </c>
      <c r="G177" s="107">
        <f>C177*'Residential Rates'!$K$37</f>
        <v>14.879999999999999</v>
      </c>
      <c r="H177" s="107">
        <f>'Energy Charge'!F261+'Energy Charge'!F275+'Energy Charge'!F289</f>
        <v>55.289163169836506</v>
      </c>
      <c r="I177" s="109">
        <f>('Energy Charge'!D261*PSC!D$79)+('Energy Charge'!D275*PSC!E$79)+('Energy Charge'!D289*PSC!F$79)</f>
        <v>79.448401461914514</v>
      </c>
      <c r="J177" s="375">
        <f>(G177+H177)*'Taxes &amp; Other Charges'!$D$4</f>
        <v>-1.7430020131387389</v>
      </c>
      <c r="K177" s="376">
        <f>(G177+H177)*'Taxes &amp; Other Charges'!$D$5</f>
        <v>1.4312404211751553</v>
      </c>
      <c r="L177" s="376">
        <f>F177*'Taxes &amp; Other Charges'!$D$7</f>
        <v>2.2403911554945299</v>
      </c>
      <c r="M177" s="376">
        <f>F177*'Taxes &amp; Other Charges'!$D$8</f>
        <v>1.9290947002047638</v>
      </c>
      <c r="N177" s="376">
        <f>(G177+H177+J177+K177+M177+I177)*'Taxes &amp; Other Charges'!$D$11</f>
        <v>3.5630941907542169</v>
      </c>
      <c r="O177" s="376">
        <f>(G177+H177+I177+J177+K177+M177+N177)*'Taxes &amp; Other Charges'!$D$13</f>
        <v>0.44303185290579611</v>
      </c>
      <c r="P177" s="376">
        <f>(I177+L177)*'Taxes &amp; Other Charges'!$D$14</f>
        <v>0.10431658817243135</v>
      </c>
      <c r="Q177" s="376">
        <f>(G177+H177+J177+K177+M177+N177+O177-L177)*'Taxes &amp; Other Charges'!$D$15</f>
        <v>1.8607978962747855</v>
      </c>
      <c r="R177" s="376">
        <f>(G177+H177+I177+J177+K177+M177+N177+O177+P177+Q177)*'Taxes &amp; Other Charges'!$D$16</f>
        <v>3.9301534567024845</v>
      </c>
      <c r="S177" s="377">
        <f t="shared" si="52"/>
        <v>13.759118248545425</v>
      </c>
      <c r="T177" s="373">
        <f t="shared" si="53"/>
        <v>161.13629172480188</v>
      </c>
      <c r="U177" s="374">
        <f t="shared" si="54"/>
        <v>153.64304407734517</v>
      </c>
    </row>
    <row r="178" spans="2:21" x14ac:dyDescent="0.2">
      <c r="B178" s="101" t="s">
        <v>87</v>
      </c>
      <c r="C178" s="101">
        <v>30</v>
      </c>
      <c r="D178" s="102">
        <v>720</v>
      </c>
      <c r="E178" s="102">
        <v>8016</v>
      </c>
      <c r="F178" s="193">
        <f>'Energy Charge'!D262+'Energy Charge'!D276+'Energy Charge'!D290</f>
        <v>559.65681702842789</v>
      </c>
      <c r="G178" s="107">
        <f>C178*'Residential Rates'!$K$37</f>
        <v>14.399999999999999</v>
      </c>
      <c r="H178" s="107">
        <f>'Energy Charge'!F262+'Energy Charge'!F276+'Energy Charge'!F290</f>
        <v>52.136479892860834</v>
      </c>
      <c r="I178" s="109">
        <f>('Energy Charge'!D262*PSC!D$85)+('Energy Charge'!D276*PSC!E$85)+('Energy Charge'!D290*PSC!F$85)</f>
        <v>76.522273294973061</v>
      </c>
      <c r="J178" s="375">
        <f>(G178+H178)*'Taxes &amp; Other Charges'!$D$4</f>
        <v>-1.652766160538663</v>
      </c>
      <c r="K178" s="376">
        <f>(G178+H178)*'Taxes &amp; Other Charges'!$D$5</f>
        <v>1.3571445803746822</v>
      </c>
      <c r="L178" s="376">
        <f>F178*'Taxes &amp; Other Charges'!$D$7</f>
        <v>2.1266959047080261</v>
      </c>
      <c r="M178" s="376">
        <f>F178*'Taxes &amp; Other Charges'!$D$8</f>
        <v>1.8311971053170162</v>
      </c>
      <c r="N178" s="376">
        <f>(G178+H178+J178+K178+M178+I178)*'Taxes &amp; Other Charges'!$D$11</f>
        <v>3.4066423844779719</v>
      </c>
      <c r="O178" s="376">
        <f>(G178+H178+I178+J178+K178+M178+N178)*'Taxes &amp; Other Charges'!$D$13</f>
        <v>0.42357877928094451</v>
      </c>
      <c r="P178" s="376">
        <f>(I178+L178)*'Taxes &amp; Other Charges'!$D$14</f>
        <v>0.10043473366799274</v>
      </c>
      <c r="Q178" s="376">
        <f>(G178+H178+J178+K178+M178+N178+O178-L178)*'Taxes &amp; Other Charges'!$D$15</f>
        <v>1.765252415549061</v>
      </c>
      <c r="R178" s="376">
        <f>(G178+H178+I178+J178+K178+M178+N178+O178+P178+Q178)*'Taxes &amp; Other Charges'!$D$16</f>
        <v>3.7572559256490723</v>
      </c>
      <c r="S178" s="377">
        <f t="shared" si="52"/>
        <v>13.115435668486105</v>
      </c>
      <c r="T178" s="373">
        <f t="shared" si="53"/>
        <v>154.04749295161196</v>
      </c>
      <c r="U178" s="374">
        <f t="shared" si="54"/>
        <v>146.8835946414849</v>
      </c>
    </row>
    <row r="179" spans="2:21" ht="13.5" thickBot="1" x14ac:dyDescent="0.25">
      <c r="B179" s="114" t="s">
        <v>88</v>
      </c>
      <c r="C179" s="114">
        <v>31</v>
      </c>
      <c r="D179" s="115">
        <v>744</v>
      </c>
      <c r="E179" s="115">
        <v>8760</v>
      </c>
      <c r="F179" s="195">
        <f>'Energy Charge'!D263+'Energy Charge'!D277+'Energy Charge'!D291</f>
        <v>640.60744724194706</v>
      </c>
      <c r="G179" s="116">
        <f>C179*'Residential Rates'!$K$37</f>
        <v>14.879999999999999</v>
      </c>
      <c r="H179" s="116">
        <f>'Energy Charge'!F263+'Energy Charge'!F277+'Energy Charge'!F291</f>
        <v>63.350080804869869</v>
      </c>
      <c r="I179" s="118">
        <f>('Energy Charge'!D263*PSC!D$91)+('Energy Charge'!D277*PSC!E$91)+('Energy Charge'!D291*PSC!F$91)</f>
        <v>81.110039527329178</v>
      </c>
      <c r="J179" s="381">
        <f>(G179+H179)*'Taxes &amp; Other Charges'!$D$4</f>
        <v>-1.9432352071929677</v>
      </c>
      <c r="K179" s="382">
        <f>(G179+H179)*'Taxes &amp; Other Charges'!$D$5</f>
        <v>1.5956589581769307</v>
      </c>
      <c r="L179" s="382">
        <f>F179*'Taxes &amp; Other Charges'!$D$7</f>
        <v>2.4343082995193988</v>
      </c>
      <c r="M179" s="382">
        <f>F179*'Taxes &amp; Other Charges'!$D$8</f>
        <v>2.096067567375651</v>
      </c>
      <c r="N179" s="382">
        <f>(G179+H179+J179+K179+M179+I179)*'Taxes &amp; Other Charges'!$D$11</f>
        <v>3.7952476904871624</v>
      </c>
      <c r="O179" s="382">
        <f>(G179+H179+I179+J179+K179+M179+N179)*'Taxes &amp; Other Charges'!$D$13</f>
        <v>0.47189760543407311</v>
      </c>
      <c r="P179" s="382">
        <f>(I179+L179)*'Taxes &amp; Other Charges'!$D$14</f>
        <v>0.10668613217488562</v>
      </c>
      <c r="Q179" s="382">
        <f>(G179+H179+J179+K179+M179+N179+O179-L179)*'Taxes &amp; Other Charges'!$D$15</f>
        <v>2.0697468393175527</v>
      </c>
      <c r="R179" s="382">
        <f>(G179+H179+I179+J179+K179+M179+N179+O179+P179+Q179)*'Taxes &amp; Other Charges'!$D$16</f>
        <v>4.1883047479493083</v>
      </c>
      <c r="S179" s="383">
        <f t="shared" si="52"/>
        <v>14.814682633241995</v>
      </c>
      <c r="T179" s="373">
        <f t="shared" si="53"/>
        <v>171.72049466592162</v>
      </c>
      <c r="U179" s="374">
        <f t="shared" si="54"/>
        <v>163.73694222748514</v>
      </c>
    </row>
    <row r="180" spans="2:21" x14ac:dyDescent="0.2">
      <c r="E180" s="120" t="s">
        <v>91</v>
      </c>
      <c r="F180" s="121">
        <f>SUM(F168:F179)</f>
        <v>8621.4320248611857</v>
      </c>
      <c r="G180" s="88">
        <f>SUM(G168:G179)</f>
        <v>175.2</v>
      </c>
      <c r="H180" s="88">
        <f>SUM(H168:H179)</f>
        <v>865.58978336596908</v>
      </c>
      <c r="I180" s="88">
        <f>SUM(I168:I179)</f>
        <v>1038.6523154926256</v>
      </c>
      <c r="J180" s="374">
        <f t="shared" ref="J180:S180" si="55">SUM(J168:J179)</f>
        <v>-25.853218218810671</v>
      </c>
      <c r="K180" s="374">
        <f t="shared" si="55"/>
        <v>21.228989211315668</v>
      </c>
      <c r="L180" s="374">
        <f t="shared" si="55"/>
        <v>64.82204804240564</v>
      </c>
      <c r="M180" s="374">
        <f t="shared" si="55"/>
        <v>28.209325585345805</v>
      </c>
      <c r="N180" s="374">
        <f t="shared" si="55"/>
        <v>49.547320724482645</v>
      </c>
      <c r="O180" s="374">
        <f t="shared" si="55"/>
        <v>6.1606682652525757</v>
      </c>
      <c r="P180" s="374">
        <f t="shared" si="55"/>
        <v>1.4091367622342348</v>
      </c>
      <c r="Q180" s="374">
        <f t="shared" si="55"/>
        <v>26.697043507725187</v>
      </c>
      <c r="R180" s="374">
        <f t="shared" si="55"/>
        <v>54.671034117403494</v>
      </c>
      <c r="S180" s="384">
        <f t="shared" si="55"/>
        <v>226.89234799735462</v>
      </c>
    </row>
    <row r="181" spans="2:21" ht="13.5" thickBot="1" x14ac:dyDescent="0.25"/>
    <row r="182" spans="2:21" ht="16.5" thickBot="1" x14ac:dyDescent="0.3">
      <c r="B182" s="133" t="s">
        <v>253</v>
      </c>
      <c r="C182" s="94"/>
      <c r="D182" s="95"/>
      <c r="J182" s="585" t="s">
        <v>40</v>
      </c>
      <c r="K182" s="586"/>
      <c r="L182" s="586"/>
      <c r="M182" s="586"/>
      <c r="N182" s="586"/>
      <c r="O182" s="586"/>
      <c r="P182" s="586"/>
      <c r="Q182" s="586"/>
      <c r="R182" s="586"/>
      <c r="S182" s="587"/>
    </row>
    <row r="183" spans="2:21" ht="63.75" x14ac:dyDescent="0.2">
      <c r="B183" s="96" t="s">
        <v>27</v>
      </c>
      <c r="C183" s="96" t="s">
        <v>90</v>
      </c>
      <c r="D183" s="96" t="s">
        <v>93</v>
      </c>
      <c r="E183" s="96" t="s">
        <v>94</v>
      </c>
      <c r="F183" s="123" t="s">
        <v>114</v>
      </c>
      <c r="G183" s="123" t="s">
        <v>0</v>
      </c>
      <c r="H183" s="97" t="s">
        <v>96</v>
      </c>
      <c r="I183" s="98" t="s">
        <v>78</v>
      </c>
      <c r="J183" s="197" t="s">
        <v>57</v>
      </c>
      <c r="K183" s="198" t="s">
        <v>59</v>
      </c>
      <c r="L183" s="198" t="s">
        <v>97</v>
      </c>
      <c r="M183" s="198" t="s">
        <v>63</v>
      </c>
      <c r="N183" s="198" t="s">
        <v>66</v>
      </c>
      <c r="O183" s="198" t="s">
        <v>70</v>
      </c>
      <c r="P183" s="198" t="s">
        <v>71</v>
      </c>
      <c r="Q183" s="198" t="s">
        <v>72</v>
      </c>
      <c r="R183" s="198" t="s">
        <v>73</v>
      </c>
      <c r="S183" s="99" t="s">
        <v>98</v>
      </c>
      <c r="T183" s="100" t="s">
        <v>167</v>
      </c>
      <c r="U183" s="100" t="s">
        <v>338</v>
      </c>
    </row>
    <row r="184" spans="2:21" x14ac:dyDescent="0.2">
      <c r="B184" s="101" t="s">
        <v>79</v>
      </c>
      <c r="C184" s="101">
        <v>31</v>
      </c>
      <c r="D184" s="102">
        <v>744</v>
      </c>
      <c r="E184" s="102"/>
      <c r="F184" s="193">
        <f>'Energy Charge'!D296+'Energy Charge'!D310+'Energy Charge'!D324</f>
        <v>674.52442832110512</v>
      </c>
      <c r="G184" s="103">
        <f>C184*'Residential Rates'!$K$50</f>
        <v>14.879999999999999</v>
      </c>
      <c r="H184" s="103">
        <f>'Energy Charge'!F296+'Energy Charge'!F310+'Energy Charge'!F324</f>
        <v>65.755636207126585</v>
      </c>
      <c r="I184" s="105">
        <f>('Energy Charge'!D296*PSC!D$25)+('Energy Charge'!D310*PSC!E$25)+('Energy Charge'!D324*PSC!F$25)</f>
        <v>79.167052642365746</v>
      </c>
      <c r="J184" s="370">
        <f>(G184+H184)*'Taxes &amp; Other Charges'!$D$4</f>
        <v>-2.0029892033850243</v>
      </c>
      <c r="K184" s="371">
        <f>(G184+H184)*'Taxes &amp; Other Charges'!$D$5</f>
        <v>1.6447250717167607</v>
      </c>
      <c r="L184" s="371">
        <f>F184*'Taxes &amp; Other Charges'!$D$7</f>
        <v>2.5631928276201994</v>
      </c>
      <c r="M184" s="371">
        <f>F184*'Taxes &amp; Other Charges'!$D$8</f>
        <v>2.2070439294666562</v>
      </c>
      <c r="N184" s="371">
        <f>(G184+H184+J184+K184+M184+I184)*'Taxes &amp; Other Charges'!$D$11</f>
        <v>3.808508601330169</v>
      </c>
      <c r="O184" s="371">
        <f>(G184+H184+I184+J184+K184+M184+N184)*'Taxes &amp; Other Charges'!$D$13</f>
        <v>0.47354645488555291</v>
      </c>
      <c r="P184" s="371">
        <f>(I184+L184)*'Taxes &amp; Other Charges'!$D$14</f>
        <v>0.10436952346517205</v>
      </c>
      <c r="Q184" s="371">
        <f>(G184+H184+J184+K184+M184+N184+O184-L184)*'Taxes &amp; Other Charges'!$D$15</f>
        <v>2.1302587360298348</v>
      </c>
      <c r="R184" s="371">
        <f>(G184+H184+I184+J184+K184+M184+N184+O184+P184+Q184)*'Taxes &amp; Other Charges'!$D$16</f>
        <v>4.2042037990750369</v>
      </c>
      <c r="S184" s="372">
        <f t="shared" ref="S184:S195" si="56">SUM(J184:R184)</f>
        <v>15.132859740204358</v>
      </c>
      <c r="T184" s="373">
        <f>SUM(G184:K184,M184:R184)</f>
        <v>172.3723557620765</v>
      </c>
      <c r="U184" s="374">
        <f>SUM(G184:I184,J184:K184,O184:Q184,M184)</f>
        <v>164.35964336167129</v>
      </c>
    </row>
    <row r="185" spans="2:21" x14ac:dyDescent="0.2">
      <c r="B185" s="101" t="s">
        <v>80</v>
      </c>
      <c r="C185" s="101">
        <v>28</v>
      </c>
      <c r="D185" s="102">
        <v>672</v>
      </c>
      <c r="E185" s="102">
        <v>1416</v>
      </c>
      <c r="F185" s="193">
        <f>'Energy Charge'!D297+'Energy Charge'!D311+'Energy Charge'!D325</f>
        <v>572.96702030266624</v>
      </c>
      <c r="G185" s="107">
        <f>C185*'Residential Rates'!$K$50</f>
        <v>13.44</v>
      </c>
      <c r="H185" s="107">
        <f>'Energy Charge'!F297+'Energy Charge'!F311+'Energy Charge'!F325</f>
        <v>55.380204985870847</v>
      </c>
      <c r="I185" s="109">
        <f>('Energy Charge'!D297*PSC!D$31)+('Energy Charge'!D311*PSC!E$31)+('Energy Charge'!D325*PSC!F$31)</f>
        <v>61.390520178426442</v>
      </c>
      <c r="J185" s="375">
        <f>(G185+H185)*'Taxes &amp; Other Charges'!$D$4</f>
        <v>-1.7094938918490319</v>
      </c>
      <c r="K185" s="376">
        <f>(G185+H185)*'Taxes &amp; Other Charges'!$D$5</f>
        <v>1.4037257210968075</v>
      </c>
      <c r="L185" s="376">
        <f>F185*'Taxes &amp; Other Charges'!$D$7</f>
        <v>2.1772746771501317</v>
      </c>
      <c r="M185" s="376">
        <f>F185*'Taxes &amp; Other Charges'!$D$8</f>
        <v>1.874748090430324</v>
      </c>
      <c r="N185" s="376">
        <f>(G185+H185+J185+K185+M185+I185)*'Taxes &amp; Other Charges'!$D$11</f>
        <v>3.1047298517784601</v>
      </c>
      <c r="O185" s="376">
        <f>(G185+H185+I185+J185+K185+M185+N185)*'Taxes &amp; Other Charges'!$D$13</f>
        <v>0.38603925278612755</v>
      </c>
      <c r="P185" s="376">
        <f>(I185+L185)*'Taxes &amp; Other Charges'!$D$14</f>
        <v>8.1176074030571282E-2</v>
      </c>
      <c r="Q185" s="376">
        <f>(G185+H185+J185+K185+M185+N185+O185-L185)*'Taxes &amp; Other Charges'!$D$15</f>
        <v>1.8140060844446408</v>
      </c>
      <c r="R185" s="376">
        <f>(G185+H185+I185+J185+K185+M185+N185+O185+P185+Q185)*'Taxes &amp; Other Charges'!$D$16</f>
        <v>3.4291414086753798</v>
      </c>
      <c r="S185" s="377">
        <f t="shared" si="56"/>
        <v>12.561347268543411</v>
      </c>
      <c r="T185" s="373">
        <f t="shared" ref="T185:T195" si="57">SUM(G185:K185,M185:R185)</f>
        <v>140.59479775569056</v>
      </c>
      <c r="U185" s="374">
        <f t="shared" ref="U185:U195" si="58">SUM(G185:I185,J185:K185,O185:Q185,M185)</f>
        <v>134.06092649523671</v>
      </c>
    </row>
    <row r="186" spans="2:21" x14ac:dyDescent="0.2">
      <c r="B186" s="101" t="s">
        <v>81</v>
      </c>
      <c r="C186" s="101">
        <v>31</v>
      </c>
      <c r="D186" s="102">
        <v>744</v>
      </c>
      <c r="E186" s="102">
        <v>2160</v>
      </c>
      <c r="F186" s="193">
        <f>'Energy Charge'!D298+'Energy Charge'!D312+'Energy Charge'!D326</f>
        <v>586.0603673856067</v>
      </c>
      <c r="G186" s="107">
        <f>C186*'Residential Rates'!$K$50</f>
        <v>14.879999999999999</v>
      </c>
      <c r="H186" s="107">
        <f>'Energy Charge'!F298+'Energy Charge'!F312+'Energy Charge'!F326</f>
        <v>56.391552793261191</v>
      </c>
      <c r="I186" s="109">
        <f>('Energy Charge'!D298*PSC!D$37)+('Energy Charge'!D312*PSC!E$37)+('Energy Charge'!D326*PSC!F$37)</f>
        <v>53.371544551354269</v>
      </c>
      <c r="J186" s="375">
        <f>(G186+H186)*'Taxes &amp; Other Charges'!$D$4</f>
        <v>-1.7703853713846081</v>
      </c>
      <c r="K186" s="376">
        <f>(G186+H186)*'Taxes &amp; Other Charges'!$D$5</f>
        <v>1.4537258623241485</v>
      </c>
      <c r="L186" s="376">
        <f>F186*'Taxes &amp; Other Charges'!$D$7</f>
        <v>2.2270293960653054</v>
      </c>
      <c r="M186" s="376">
        <f>F186*'Taxes &amp; Other Charges'!$D$8</f>
        <v>1.9175895220857051</v>
      </c>
      <c r="N186" s="376">
        <f>(G186+H186+J186+K186+M186+I186)*'Taxes &amp; Other Charges'!$D$11</f>
        <v>2.9743092845460151</v>
      </c>
      <c r="O186" s="376">
        <f>(G186+H186+I186+J186+K186+M186+N186)*'Taxes &amp; Other Charges'!$D$13</f>
        <v>0.36982287946993841</v>
      </c>
      <c r="P186" s="376">
        <f>(I186+L186)*'Taxes &amp; Other Charges'!$D$14</f>
        <v>7.0999378930854798E-2</v>
      </c>
      <c r="Q186" s="376">
        <f>(G186+H186+J186+K186+M186+N186+O186-L186)*'Taxes &amp; Other Charges'!$D$15</f>
        <v>1.8718625254426238</v>
      </c>
      <c r="R186" s="376">
        <f>(G186+H186+I186+J186+K186+M186+N186+O186+P186+Q186)*'Taxes &amp; Other Charges'!$D$16</f>
        <v>3.288275535650754</v>
      </c>
      <c r="S186" s="377">
        <f t="shared" si="56"/>
        <v>12.403229013130737</v>
      </c>
      <c r="T186" s="373">
        <f t="shared" si="57"/>
        <v>134.81929696168089</v>
      </c>
      <c r="U186" s="374">
        <f t="shared" si="58"/>
        <v>128.5567121414841</v>
      </c>
    </row>
    <row r="187" spans="2:21" x14ac:dyDescent="0.2">
      <c r="B187" s="101" t="s">
        <v>82</v>
      </c>
      <c r="C187" s="101">
        <v>30</v>
      </c>
      <c r="D187" s="102">
        <v>720</v>
      </c>
      <c r="E187" s="102">
        <v>2880</v>
      </c>
      <c r="F187" s="193">
        <f>'Energy Charge'!D299+'Energy Charge'!D313+'Energy Charge'!D327</f>
        <v>526.21155485441409</v>
      </c>
      <c r="G187" s="107">
        <f>C187*'Residential Rates'!$K$50</f>
        <v>14.399999999999999</v>
      </c>
      <c r="H187" s="107">
        <f>'Energy Charge'!F299+'Energy Charge'!F313+'Energy Charge'!F327</f>
        <v>48.927748501851426</v>
      </c>
      <c r="I187" s="109">
        <f>('Energy Charge'!D299*PSC!D$43)+('Energy Charge'!D313*PSC!E$43)+('Energy Charge'!D327*PSC!F$43)</f>
        <v>45.964518899435532</v>
      </c>
      <c r="J187" s="375">
        <f>(G187+H187)*'Taxes &amp; Other Charges'!$D$4</f>
        <v>-1.5730612727859894</v>
      </c>
      <c r="K187" s="376">
        <f>(G187+H187)*'Taxes &amp; Other Charges'!$D$5</f>
        <v>1.2916960861922635</v>
      </c>
      <c r="L187" s="376">
        <f>F187*'Taxes &amp; Other Charges'!$D$7</f>
        <v>1.9996039084467736</v>
      </c>
      <c r="M187" s="376">
        <f>F187*'Taxes &amp; Other Charges'!$D$8</f>
        <v>1.721764207483643</v>
      </c>
      <c r="N187" s="376">
        <f>(G187+H187+J187+K187+M187+I187)*'Taxes &amp; Other Charges'!$D$11</f>
        <v>2.6088616209064872</v>
      </c>
      <c r="O187" s="376">
        <f>(G187+H187+I187+J187+K187+M187+N187)*'Taxes &amp; Other Charges'!$D$13</f>
        <v>0.32438345325930451</v>
      </c>
      <c r="P187" s="376">
        <f>(I187+L187)*'Taxes &amp; Other Charges'!$D$14</f>
        <v>6.1250184825665702E-2</v>
      </c>
      <c r="Q187" s="376">
        <f>(G187+H187+J187+K187+M187+N187+O187-L187)*'Taxes &amp; Other Charges'!$D$15</f>
        <v>1.6621895520293581</v>
      </c>
      <c r="R187" s="376">
        <f>(G187+H187+I187+J187+K187+M187+N187+O187+P187+Q187)*'Taxes &amp; Other Charges'!$D$16</f>
        <v>2.8847337808299418</v>
      </c>
      <c r="S187" s="377">
        <f t="shared" si="56"/>
        <v>10.98142152118745</v>
      </c>
      <c r="T187" s="373">
        <f t="shared" si="57"/>
        <v>118.27408501402762</v>
      </c>
      <c r="U187" s="374">
        <f t="shared" si="58"/>
        <v>112.78048961229119</v>
      </c>
    </row>
    <row r="188" spans="2:21" x14ac:dyDescent="0.2">
      <c r="B188" s="101" t="s">
        <v>31</v>
      </c>
      <c r="C188" s="101">
        <v>31</v>
      </c>
      <c r="D188" s="102">
        <v>744</v>
      </c>
      <c r="E188" s="102">
        <v>3624</v>
      </c>
      <c r="F188" s="193">
        <f>'Energy Charge'!D300+'Energy Charge'!D314+'Energy Charge'!D328</f>
        <v>561.99772742916855</v>
      </c>
      <c r="G188" s="107">
        <f>C188*'Residential Rates'!$K$50</f>
        <v>14.879999999999999</v>
      </c>
      <c r="H188" s="107">
        <f>'Energy Charge'!F300+'Energy Charge'!F314+'Energy Charge'!F328</f>
        <v>52.512112370838949</v>
      </c>
      <c r="I188" s="109">
        <f>('Energy Charge'!D300*PSC!D$49)+('Energy Charge'!D314*PSC!E$49)+('Energy Charge'!D328*PSC!F$49)</f>
        <v>57.010767463156739</v>
      </c>
      <c r="J188" s="375">
        <f>(G188+H188)*'Taxes &amp; Other Charges'!$D$4</f>
        <v>-1.6740200712916395</v>
      </c>
      <c r="K188" s="376">
        <f>(G188+H188)*'Taxes &amp; Other Charges'!$D$5</f>
        <v>1.3745969160280018</v>
      </c>
      <c r="L188" s="376">
        <f>F188*'Taxes &amp; Other Charges'!$D$7</f>
        <v>2.1355913642308404</v>
      </c>
      <c r="M188" s="376">
        <f>F188*'Taxes &amp; Other Charges'!$D$8</f>
        <v>1.8388565641482395</v>
      </c>
      <c r="N188" s="376">
        <f>(G188+H188+J188+K188+M188+I188)*'Taxes &amp; Other Charges'!$D$11</f>
        <v>2.9672009000022599</v>
      </c>
      <c r="O188" s="376">
        <f>(G188+H188+I188+J188+K188+M188+N188)*'Taxes &amp; Other Charges'!$D$13</f>
        <v>0.36893902947692986</v>
      </c>
      <c r="P188" s="376">
        <f>(I188+L188)*'Taxes &amp; Other Charges'!$D$14</f>
        <v>7.5529900222573929E-2</v>
      </c>
      <c r="Q188" s="376">
        <f>(G188+H188+J188+K188+M188+N188+O188-L188)*'Taxes &amp; Other Charges'!$D$15</f>
        <v>1.7742718548334442</v>
      </c>
      <c r="R188" s="376">
        <f>(G188+H188+I188+J188+K188+M188+N188+O188+P188+Q188)*'Taxes &amp; Other Charges'!$D$16</f>
        <v>3.2782063731853874</v>
      </c>
      <c r="S188" s="377">
        <f t="shared" si="56"/>
        <v>12.139172830836037</v>
      </c>
      <c r="T188" s="373">
        <f t="shared" si="57"/>
        <v>134.40646130060088</v>
      </c>
      <c r="U188" s="374">
        <f t="shared" si="58"/>
        <v>128.16105402741323</v>
      </c>
    </row>
    <row r="189" spans="2:21" x14ac:dyDescent="0.2">
      <c r="B189" s="110" t="s">
        <v>83</v>
      </c>
      <c r="C189" s="110">
        <v>30</v>
      </c>
      <c r="D189" s="111">
        <v>720</v>
      </c>
      <c r="E189" s="111">
        <v>4344</v>
      </c>
      <c r="F189" s="194">
        <f>'Energy Charge'!D301+'Energy Charge'!D315+'Energy Charge'!D329</f>
        <v>806.44659163437166</v>
      </c>
      <c r="G189" s="124">
        <f>C189*'Residential Rates'!$K$50</f>
        <v>14.399999999999999</v>
      </c>
      <c r="H189" s="124">
        <f>'Energy Charge'!F301+'Energy Charge'!F315+'Energy Charge'!F329</f>
        <v>83.216138084838434</v>
      </c>
      <c r="I189" s="79">
        <f>('Energy Charge'!D301*PSC!D$55)+('Energy Charge'!D315*PSC!E$55)+('Energy Charge'!D329*PSC!F$55)</f>
        <v>82.031529121406805</v>
      </c>
      <c r="J189" s="378">
        <f>(G189+H189)*'Taxes &amp; Other Charges'!$D$4</f>
        <v>-2.4247848700273869</v>
      </c>
      <c r="K189" s="379">
        <f>(G189+H189)*'Taxes &amp; Other Charges'!$D$5</f>
        <v>1.9910763685164494</v>
      </c>
      <c r="L189" s="379">
        <f>F189*'Taxes &amp; Other Charges'!$D$6</f>
        <v>9.6773590996124597</v>
      </c>
      <c r="M189" s="379">
        <f>F189*'Taxes &amp; Other Charges'!$D$8</f>
        <v>2.6386932478276641</v>
      </c>
      <c r="N189" s="379">
        <f>(G189+H189+J189+K189+M189+I189)*'Taxes &amp; Other Charges'!$D$11</f>
        <v>4.2844484800023608</v>
      </c>
      <c r="O189" s="379">
        <f>(G189+H189+I189+J189+K189+M189+N189)*'Taxes &amp; Other Charges'!$D$13</f>
        <v>0.53272438143799905</v>
      </c>
      <c r="P189" s="379">
        <f>(I189+L189)*'Taxes &amp; Other Charges'!$D$14</f>
        <v>0.1171122502582416</v>
      </c>
      <c r="Q189" s="379">
        <f>(G189+H189+J189+K189+M189+N189+O189-L189)*'Taxes &amp; Other Charges'!$D$15</f>
        <v>2.4024167348658785</v>
      </c>
      <c r="R189" s="379">
        <f>(G189+H189+I189+J189+K189+M189+N189+O189+P189+Q189)*'Taxes &amp; Other Charges'!$D$16</f>
        <v>4.7297338449781607</v>
      </c>
      <c r="S189" s="380">
        <f t="shared" si="56"/>
        <v>23.948779537471822</v>
      </c>
      <c r="T189" s="373">
        <f t="shared" si="57"/>
        <v>193.91908764410459</v>
      </c>
      <c r="U189" s="374">
        <f t="shared" si="58"/>
        <v>184.90490531912405</v>
      </c>
    </row>
    <row r="190" spans="2:21" x14ac:dyDescent="0.2">
      <c r="B190" s="110" t="s">
        <v>99</v>
      </c>
      <c r="C190" s="110">
        <v>31</v>
      </c>
      <c r="D190" s="111">
        <v>744</v>
      </c>
      <c r="E190" s="111">
        <v>5088</v>
      </c>
      <c r="F190" s="194">
        <f>'Energy Charge'!D302+'Energy Charge'!D316+'Energy Charge'!D330</f>
        <v>1184.3218808263575</v>
      </c>
      <c r="G190" s="124">
        <f>C190*'Residential Rates'!$K$50</f>
        <v>14.879999999999999</v>
      </c>
      <c r="H190" s="124">
        <f>'Energy Charge'!F302+'Energy Charge'!F316+'Energy Charge'!F330</f>
        <v>123.74064342912376</v>
      </c>
      <c r="I190" s="79">
        <f>('Energy Charge'!D302*PSC!D$61)+('Energy Charge'!D316*PSC!E$61)+('Energy Charge'!D330*PSC!F$61)</f>
        <v>153.1604178228655</v>
      </c>
      <c r="J190" s="378">
        <f>(G190+H190)*'Taxes &amp; Other Charges'!$D$4</f>
        <v>-3.4433367827794341</v>
      </c>
      <c r="K190" s="379">
        <f>(G190+H190)*'Taxes &amp; Other Charges'!$D$5</f>
        <v>2.827445264023837</v>
      </c>
      <c r="L190" s="379">
        <f>F190*'Taxes &amp; Other Charges'!$D$6</f>
        <v>14.21186256991629</v>
      </c>
      <c r="M190" s="379">
        <f>F190*'Taxes &amp; Other Charges'!$D$8</f>
        <v>3.8751011940638422</v>
      </c>
      <c r="N190" s="379">
        <f>(G190+H190+J190+K190+M190+I190)*'Taxes &amp; Other Charges'!$D$11</f>
        <v>6.9511487830471301</v>
      </c>
      <c r="O190" s="379">
        <f>(G190+H190+I190+J190+K190+M190+N190)*'Taxes &amp; Other Charges'!$D$13</f>
        <v>0.86429944321100638</v>
      </c>
      <c r="P190" s="379">
        <f>(I190+L190)*'Taxes &amp; Other Charges'!$D$14</f>
        <v>0.21373440206158234</v>
      </c>
      <c r="Q190" s="379">
        <f>(G190+H190+J190+K190+M190+N190+O190-L190)*'Taxes &amp; Other Charges'!$D$15</f>
        <v>3.4275955172088173</v>
      </c>
      <c r="R190" s="379">
        <f>(G190+H190+I190+J190+K190+M190+N190+O190+P190+Q190)*'Taxes &amp; Other Charges'!$D$16</f>
        <v>7.6624262268206511</v>
      </c>
      <c r="S190" s="380">
        <f t="shared" si="56"/>
        <v>36.590276617573721</v>
      </c>
      <c r="T190" s="373">
        <f t="shared" si="57"/>
        <v>314.15947529964666</v>
      </c>
      <c r="U190" s="374">
        <f t="shared" si="58"/>
        <v>299.5459002897789</v>
      </c>
    </row>
    <row r="191" spans="2:21" x14ac:dyDescent="0.2">
      <c r="B191" s="110" t="s">
        <v>84</v>
      </c>
      <c r="C191" s="110">
        <v>31</v>
      </c>
      <c r="D191" s="111">
        <v>744</v>
      </c>
      <c r="E191" s="111">
        <v>5832</v>
      </c>
      <c r="F191" s="194">
        <f>'Energy Charge'!D303+'Energy Charge'!D317+'Energy Charge'!D331</f>
        <v>1106.0931231584166</v>
      </c>
      <c r="G191" s="124">
        <f>C191*'Residential Rates'!$K$50</f>
        <v>14.879999999999999</v>
      </c>
      <c r="H191" s="124">
        <f>'Energy Charge'!F303+'Energy Charge'!F317+'Energy Charge'!F331</f>
        <v>115.88752599389096</v>
      </c>
      <c r="I191" s="79">
        <f>('Energy Charge'!D303*PSC!D$67)+('Energy Charge'!D317*PSC!E$67)+('Energy Charge'!D331*PSC!F$67)</f>
        <v>154.15547922088746</v>
      </c>
      <c r="J191" s="378">
        <f>(G191+H191)*'Taxes &amp; Other Charges'!$D$4</f>
        <v>-3.2482653456882513</v>
      </c>
      <c r="K191" s="379">
        <f>(G191+H191)*'Taxes &amp; Other Charges'!$D$5</f>
        <v>2.6672652276973938</v>
      </c>
      <c r="L191" s="379">
        <f>F191*'Taxes &amp; Other Charges'!$D$6</f>
        <v>13.273117477901</v>
      </c>
      <c r="M191" s="379">
        <f>F191*'Taxes &amp; Other Charges'!$D$8</f>
        <v>3.6191366989743394</v>
      </c>
      <c r="N191" s="379">
        <f>(G191+H191+J191+K191+M191+I191)*'Taxes &amp; Other Charges'!$D$11</f>
        <v>6.7843645007081497</v>
      </c>
      <c r="O191" s="379">
        <f>(G191+H191+I191+J191+K191+M191+N191)*'Taxes &amp; Other Charges'!$D$13</f>
        <v>0.84356163902049719</v>
      </c>
      <c r="P191" s="379">
        <f>(I191+L191)*'Taxes &amp; Other Charges'!$D$14</f>
        <v>0.21380631798435284</v>
      </c>
      <c r="Q191" s="379">
        <f>(G191+H191+J191+K191+M191+N191+O191-L191)*'Taxes &amp; Other Charges'!$D$15</f>
        <v>3.2423317618173249</v>
      </c>
      <c r="R191" s="379">
        <f>(G191+H191+I191+J191+K191+M191+N191+O191+P191+Q191)*'Taxes &amp; Other Charges'!$D$16</f>
        <v>7.4761301503823034</v>
      </c>
      <c r="S191" s="380">
        <f t="shared" si="56"/>
        <v>34.871448428797109</v>
      </c>
      <c r="T191" s="373">
        <f t="shared" si="57"/>
        <v>306.52133616567443</v>
      </c>
      <c r="U191" s="374">
        <f t="shared" si="58"/>
        <v>292.260841514584</v>
      </c>
    </row>
    <row r="192" spans="2:21" x14ac:dyDescent="0.2">
      <c r="B192" s="110" t="s">
        <v>100</v>
      </c>
      <c r="C192" s="110">
        <v>30</v>
      </c>
      <c r="D192" s="111">
        <v>720</v>
      </c>
      <c r="E192" s="111">
        <v>6552</v>
      </c>
      <c r="F192" s="194">
        <f>'Energy Charge'!D304+'Energy Charge'!D318+'Energy Charge'!D332</f>
        <v>812.96844681172308</v>
      </c>
      <c r="G192" s="124">
        <f>C192*'Residential Rates'!$K$50</f>
        <v>14.399999999999999</v>
      </c>
      <c r="H192" s="124">
        <f>'Energy Charge'!F304+'Energy Charge'!F318+'Energy Charge'!F332</f>
        <v>83.400746940992605</v>
      </c>
      <c r="I192" s="79">
        <f>('Energy Charge'!D304*PSC!D$73)+('Energy Charge'!D318*PSC!E$73)+('Energy Charge'!D332*PSC!F$73)</f>
        <v>107.36939177479645</v>
      </c>
      <c r="J192" s="378">
        <f>(G192+H192)*'Taxes &amp; Other Charges'!$D$4</f>
        <v>-2.4293705540142567</v>
      </c>
      <c r="K192" s="379">
        <f>(G192+H192)*'Taxes &amp; Other Charges'!$D$5</f>
        <v>1.994841835355426</v>
      </c>
      <c r="L192" s="379">
        <f>F192*'Taxes &amp; Other Charges'!$D$6</f>
        <v>9.755621361740678</v>
      </c>
      <c r="M192" s="379">
        <f>F192*'Taxes &amp; Other Charges'!$D$8</f>
        <v>2.6600327579679579</v>
      </c>
      <c r="N192" s="379">
        <f>(G192+H192+J192+K192+M192+I192)*'Taxes &amp; Other Charges'!$D$11</f>
        <v>4.8862413433101137</v>
      </c>
      <c r="O192" s="379">
        <f>(G192+H192+I192+J192+K192+M192+N192)*'Taxes &amp; Other Charges'!$D$13</f>
        <v>0.6075507522896445</v>
      </c>
      <c r="P192" s="379">
        <f>(I192+L192)*'Taxes &amp; Other Charges'!$D$14</f>
        <v>0.14956864177535792</v>
      </c>
      <c r="Q192" s="379">
        <f>(G192+H192+J192+K192+M192+N192+O192-L192)*'Taxes &amp; Other Charges'!$D$15</f>
        <v>2.4227441049465543</v>
      </c>
      <c r="R192" s="379">
        <f>(G192+H192+I192+J192+K192+M192+N192+O192+P192+Q192)*'Taxes &amp; Other Charges'!$D$16</f>
        <v>5.3865436899354968</v>
      </c>
      <c r="S192" s="380">
        <f t="shared" si="56"/>
        <v>25.43377393330697</v>
      </c>
      <c r="T192" s="373">
        <f t="shared" si="57"/>
        <v>220.84829128735535</v>
      </c>
      <c r="U192" s="374">
        <f t="shared" si="58"/>
        <v>210.57550625410974</v>
      </c>
    </row>
    <row r="193" spans="2:21" x14ac:dyDescent="0.2">
      <c r="B193" s="101" t="s">
        <v>86</v>
      </c>
      <c r="C193" s="101">
        <v>31</v>
      </c>
      <c r="D193" s="102">
        <v>744</v>
      </c>
      <c r="E193" s="102">
        <v>7296</v>
      </c>
      <c r="F193" s="193">
        <f>'Energy Charge'!D305+'Energy Charge'!D319+'Energy Charge'!D333</f>
        <v>589.57661986698156</v>
      </c>
      <c r="G193" s="107">
        <f>C193*'Residential Rates'!$K$50</f>
        <v>14.879999999999999</v>
      </c>
      <c r="H193" s="107">
        <f>'Energy Charge'!F305+'Energy Charge'!F319+'Energy Charge'!F333</f>
        <v>55.081288777372691</v>
      </c>
      <c r="I193" s="109">
        <f>('Energy Charge'!D305*PSC!D$79)+('Energy Charge'!D319*PSC!E$79)+('Energy Charge'!D333*PSC!F$79)</f>
        <v>78.503927955129285</v>
      </c>
      <c r="J193" s="375">
        <f>(G193+H193)*'Taxes &amp; Other Charges'!$D$4</f>
        <v>-1.7378384132299376</v>
      </c>
      <c r="K193" s="376">
        <f>(G193+H193)*'Taxes &amp; Other Charges'!$D$5</f>
        <v>1.4270004071920706</v>
      </c>
      <c r="L193" s="376">
        <f>F193*'Taxes &amp; Other Charges'!$D$7</f>
        <v>2.2403911554945299</v>
      </c>
      <c r="M193" s="376">
        <f>F193*'Taxes &amp; Other Charges'!$D$8</f>
        <v>1.9290947002047638</v>
      </c>
      <c r="N193" s="376">
        <f>(G193+H193+J193+K193+M193+I193)*'Taxes &amp; Other Charges'!$D$11</f>
        <v>3.5359666339323184</v>
      </c>
      <c r="O193" s="376">
        <f>(G193+H193+I193+J193+K193+M193+N193)*'Taxes &amp; Other Charges'!$D$13</f>
        <v>0.43965883745344053</v>
      </c>
      <c r="P193" s="376">
        <f>(I193+L193)*'Taxes &amp; Other Charges'!$D$14</f>
        <v>0.10311049550426661</v>
      </c>
      <c r="Q193" s="376">
        <f>(G193+H193+J193+K193+M193+N193+O193-L193)*'Taxes &amp; Other Charges'!$D$15</f>
        <v>1.8547906138422114</v>
      </c>
      <c r="R193" s="376">
        <f>(G193+H193+I193+J193+K193+M193+N193+O193+P193+Q193)*'Taxes &amp; Other Charges'!$D$16</f>
        <v>3.9004250001850269</v>
      </c>
      <c r="S193" s="377">
        <f t="shared" si="56"/>
        <v>13.692599430578692</v>
      </c>
      <c r="T193" s="373">
        <f t="shared" si="57"/>
        <v>159.9174250075861</v>
      </c>
      <c r="U193" s="374">
        <f t="shared" si="58"/>
        <v>152.48103337346876</v>
      </c>
    </row>
    <row r="194" spans="2:21" x14ac:dyDescent="0.2">
      <c r="B194" s="101" t="s">
        <v>87</v>
      </c>
      <c r="C194" s="101">
        <v>30</v>
      </c>
      <c r="D194" s="102">
        <v>720</v>
      </c>
      <c r="E194" s="102">
        <v>8016</v>
      </c>
      <c r="F194" s="193">
        <f>'Energy Charge'!D306+'Energy Charge'!D320+'Energy Charge'!D334</f>
        <v>559.65681702842789</v>
      </c>
      <c r="G194" s="107">
        <f>C194*'Residential Rates'!$K$50</f>
        <v>14.399999999999999</v>
      </c>
      <c r="H194" s="107">
        <f>'Energy Charge'!F306+'Energy Charge'!F320+'Energy Charge'!F334</f>
        <v>51.910311620211871</v>
      </c>
      <c r="I194" s="109">
        <f>('Energy Charge'!D306*PSC!D$85)+('Energy Charge'!D320*PSC!E$85)+('Energy Charge'!D334*PSC!F$85)</f>
        <v>75.698153938292023</v>
      </c>
      <c r="J194" s="375">
        <f>(G194+H194)*'Taxes &amp; Other Charges'!$D$4</f>
        <v>-1.6471481406460631</v>
      </c>
      <c r="K194" s="376">
        <f>(G194+H194)*'Taxes &amp; Other Charges'!$D$5</f>
        <v>1.3525314261174615</v>
      </c>
      <c r="L194" s="376">
        <f>F194*'Taxes &amp; Other Charges'!$D$7</f>
        <v>2.1266959047080261</v>
      </c>
      <c r="M194" s="376">
        <f>F194*'Taxes &amp; Other Charges'!$D$8</f>
        <v>1.8311971053170162</v>
      </c>
      <c r="N194" s="376">
        <f>(G194+H194+J194+K194+M194+I194)*'Taxes &amp; Other Charges'!$D$11</f>
        <v>3.3819212825653273</v>
      </c>
      <c r="O194" s="376">
        <f>(G194+H194+I194+J194+K194+M194+N194)*'Taxes &amp; Other Charges'!$D$13</f>
        <v>0.42050498021757649</v>
      </c>
      <c r="P194" s="376">
        <f>(I194+L194)*'Taxes &amp; Other Charges'!$D$14</f>
        <v>9.9382333249511068E-2</v>
      </c>
      <c r="Q194" s="376">
        <f>(G194+H194+J194+K194+M194+N194+O194-L194)*'Taxes &amp; Other Charges'!$D$15</f>
        <v>1.7588528233152325</v>
      </c>
      <c r="R194" s="376">
        <f>(G194+H194+I194+J194+K194+M194+N194+O194+P194+Q194)*'Taxes &amp; Other Charges'!$D$16</f>
        <v>3.7301426842159984</v>
      </c>
      <c r="S194" s="377">
        <f t="shared" si="56"/>
        <v>13.054080399060085</v>
      </c>
      <c r="T194" s="373">
        <f t="shared" si="57"/>
        <v>152.93585005285593</v>
      </c>
      <c r="U194" s="374">
        <f t="shared" si="58"/>
        <v>145.82378608607462</v>
      </c>
    </row>
    <row r="195" spans="2:21" ht="13.5" thickBot="1" x14ac:dyDescent="0.25">
      <c r="B195" s="114" t="s">
        <v>88</v>
      </c>
      <c r="C195" s="114">
        <v>31</v>
      </c>
      <c r="D195" s="115">
        <v>744</v>
      </c>
      <c r="E195" s="115">
        <v>8760</v>
      </c>
      <c r="F195" s="195">
        <f>'Energy Charge'!D307+'Energy Charge'!D321+'Energy Charge'!D335</f>
        <v>640.60744724194706</v>
      </c>
      <c r="G195" s="116">
        <f>C195*'Residential Rates'!$K$50</f>
        <v>14.879999999999999</v>
      </c>
      <c r="H195" s="116">
        <f>'Energy Charge'!F307+'Energy Charge'!F321+'Energy Charge'!F335</f>
        <v>62.766843185153448</v>
      </c>
      <c r="I195" s="118">
        <f>('Energy Charge'!D307*PSC!D$91)+('Energy Charge'!D321*PSC!E$91)+('Energy Charge'!D335*PSC!F$91)</f>
        <v>80.065816770477326</v>
      </c>
      <c r="J195" s="381">
        <f>(G195+H195)*'Taxes &amp; Other Charges'!$D$4</f>
        <v>-1.9287475847192117</v>
      </c>
      <c r="K195" s="382">
        <f>(G195+H195)*'Taxes &amp; Other Charges'!$D$5</f>
        <v>1.5837626604475747</v>
      </c>
      <c r="L195" s="382">
        <f>F195*'Taxes &amp; Other Charges'!$D$7</f>
        <v>2.4343082995193988</v>
      </c>
      <c r="M195" s="382">
        <f>F195*'Taxes &amp; Other Charges'!$D$8</f>
        <v>2.096067567375651</v>
      </c>
      <c r="N195" s="382">
        <f>(G195+H195+J195+K195+M195+I195)*'Taxes &amp; Other Charges'!$D$11</f>
        <v>3.7569657756261914</v>
      </c>
      <c r="O195" s="382">
        <f>(G195+H195+I195+J195+K195+M195+N195)*'Taxes &amp; Other Charges'!$D$13</f>
        <v>0.46713766736742113</v>
      </c>
      <c r="P195" s="382">
        <f>(I195+L195)*'Taxes &amp; Other Charges'!$D$14</f>
        <v>0.10535265971438582</v>
      </c>
      <c r="Q195" s="382">
        <f>(G195+H195+J195+K195+M195+N195+O195-L195)*'Taxes &amp; Other Charges'!$D$15</f>
        <v>2.0539681528638392</v>
      </c>
      <c r="R195" s="382">
        <f>(G195+H195+I195+J195+K195+M195+N195+O195+P195+Q195)*'Taxes &amp; Other Charges'!$D$16</f>
        <v>4.146179171357665</v>
      </c>
      <c r="S195" s="383">
        <f t="shared" si="56"/>
        <v>14.714994369552915</v>
      </c>
      <c r="T195" s="373">
        <f t="shared" si="57"/>
        <v>169.99334602566427</v>
      </c>
      <c r="U195" s="374">
        <f t="shared" si="58"/>
        <v>162.09020107868042</v>
      </c>
    </row>
    <row r="196" spans="2:21" x14ac:dyDescent="0.2">
      <c r="E196" s="120" t="s">
        <v>91</v>
      </c>
      <c r="F196" s="121">
        <f>SUM(F184:F195)</f>
        <v>8621.4320248611857</v>
      </c>
      <c r="G196" s="88">
        <f>SUM(G184:G195)</f>
        <v>175.2</v>
      </c>
      <c r="H196" s="88">
        <f>SUM(H184:H195)</f>
        <v>854.97075289053282</v>
      </c>
      <c r="I196" s="88">
        <f>SUM(I184:I195)</f>
        <v>1027.8891203385936</v>
      </c>
      <c r="J196" s="374">
        <f t="shared" ref="J196:S196" si="59">SUM(J184:J195)</f>
        <v>-25.589441501800831</v>
      </c>
      <c r="K196" s="374">
        <f t="shared" si="59"/>
        <v>21.012392846708199</v>
      </c>
      <c r="L196" s="374">
        <f t="shared" si="59"/>
        <v>64.822048042405626</v>
      </c>
      <c r="M196" s="374">
        <f t="shared" si="59"/>
        <v>28.209325585345805</v>
      </c>
      <c r="N196" s="374">
        <f t="shared" si="59"/>
        <v>49.044667057754985</v>
      </c>
      <c r="O196" s="374">
        <f t="shared" si="59"/>
        <v>6.0981687708754384</v>
      </c>
      <c r="P196" s="374">
        <f t="shared" si="59"/>
        <v>1.3953921620225358</v>
      </c>
      <c r="Q196" s="374">
        <f t="shared" si="59"/>
        <v>26.415288461639765</v>
      </c>
      <c r="R196" s="374">
        <f t="shared" si="59"/>
        <v>54.116141665291806</v>
      </c>
      <c r="S196" s="384">
        <f t="shared" si="59"/>
        <v>225.52398309024335</v>
      </c>
    </row>
    <row r="197" spans="2:21" ht="13.5" thickBot="1" x14ac:dyDescent="0.25"/>
    <row r="198" spans="2:21" ht="16.5" thickBot="1" x14ac:dyDescent="0.3">
      <c r="B198" s="133" t="s">
        <v>254</v>
      </c>
      <c r="C198" s="94"/>
      <c r="D198" s="95"/>
      <c r="J198" s="585" t="s">
        <v>40</v>
      </c>
      <c r="K198" s="586"/>
      <c r="L198" s="586"/>
      <c r="M198" s="586"/>
      <c r="N198" s="586"/>
      <c r="O198" s="586"/>
      <c r="P198" s="586"/>
      <c r="Q198" s="586"/>
      <c r="R198" s="586"/>
      <c r="S198" s="587"/>
    </row>
    <row r="199" spans="2:21" ht="63.75" x14ac:dyDescent="0.2">
      <c r="B199" s="96" t="s">
        <v>27</v>
      </c>
      <c r="C199" s="96" t="s">
        <v>90</v>
      </c>
      <c r="D199" s="96" t="s">
        <v>93</v>
      </c>
      <c r="E199" s="96" t="s">
        <v>94</v>
      </c>
      <c r="F199" s="123" t="s">
        <v>114</v>
      </c>
      <c r="G199" s="123" t="s">
        <v>0</v>
      </c>
      <c r="H199" s="97" t="s">
        <v>96</v>
      </c>
      <c r="I199" s="98" t="s">
        <v>78</v>
      </c>
      <c r="J199" s="197" t="s">
        <v>57</v>
      </c>
      <c r="K199" s="198" t="s">
        <v>59</v>
      </c>
      <c r="L199" s="198" t="s">
        <v>97</v>
      </c>
      <c r="M199" s="198" t="s">
        <v>63</v>
      </c>
      <c r="N199" s="198" t="s">
        <v>66</v>
      </c>
      <c r="O199" s="198" t="s">
        <v>70</v>
      </c>
      <c r="P199" s="198" t="s">
        <v>71</v>
      </c>
      <c r="Q199" s="198" t="s">
        <v>72</v>
      </c>
      <c r="R199" s="198" t="s">
        <v>73</v>
      </c>
      <c r="S199" s="99" t="s">
        <v>98</v>
      </c>
      <c r="T199" s="100" t="s">
        <v>167</v>
      </c>
      <c r="U199" s="100" t="s">
        <v>338</v>
      </c>
    </row>
    <row r="200" spans="2:21" x14ac:dyDescent="0.2">
      <c r="B200" s="101" t="s">
        <v>79</v>
      </c>
      <c r="C200" s="101">
        <v>31</v>
      </c>
      <c r="D200" s="102">
        <v>744</v>
      </c>
      <c r="E200" s="102"/>
      <c r="F200" s="193">
        <f>'Energy Charge'!D340+'Energy Charge'!D354</f>
        <v>674.52442832110512</v>
      </c>
      <c r="G200" s="103">
        <f>C200*'Residential Rates'!$J$63</f>
        <v>14.879999999999999</v>
      </c>
      <c r="H200" s="103">
        <f>'Energy Charge'!F340+'Energy Charge'!F354</f>
        <v>62.0293253743477</v>
      </c>
      <c r="I200" s="105">
        <f>('Energy Charge'!D340*PSC!D28)+('Energy Charge'!D354*PSC!E28)</f>
        <v>80.29409482893891</v>
      </c>
      <c r="J200" s="370">
        <f>(G200+H200)*'Taxes &amp; Other Charges'!$D$4</f>
        <v>-1.9104276422987969</v>
      </c>
      <c r="K200" s="371">
        <f>(G200+H200)*'Taxes &amp; Other Charges'!$D$5</f>
        <v>1.5687195096605699</v>
      </c>
      <c r="L200" s="371">
        <f>F200*'Taxes &amp; Other Charges'!$D$7</f>
        <v>2.5631928276201994</v>
      </c>
      <c r="M200" s="371">
        <f>F200*'Taxes &amp; Other Charges'!$D$8</f>
        <v>2.2070439294666562</v>
      </c>
      <c r="N200" s="371">
        <f>(G200+H200+J200+K200+M200+I200)*'Taxes &amp; Other Charges'!$D$11</f>
        <v>3.7476598913627104</v>
      </c>
      <c r="O200" s="371">
        <f>(G200+H200+I200+J200+K200+M200+N200)*'Taxes &amp; Other Charges'!$D$13</f>
        <v>0.46598058228140932</v>
      </c>
      <c r="P200" s="371">
        <f>(I200+L200)*'Taxes &amp; Other Charges'!$D$14</f>
        <v>0.10580875633742598</v>
      </c>
      <c r="Q200" s="371">
        <f>(G200+H200+J200+K200+M200+N200+O200-L200)*'Taxes &amp; Other Charges'!$D$15</f>
        <v>2.0346748279663438</v>
      </c>
      <c r="R200" s="371">
        <f>(G200+H200+I200+J200+K200+M200+N200+O200+P200+Q200)*'Taxes &amp; Other Charges'!$D$16</f>
        <v>4.1355720014515738</v>
      </c>
      <c r="S200" s="372">
        <f t="shared" ref="S200:S211" si="60">SUM(J200:R200)</f>
        <v>14.918224683848091</v>
      </c>
      <c r="T200" s="373">
        <f>SUM(G200:K200,M200:R200)</f>
        <v>169.55845205951454</v>
      </c>
      <c r="U200" s="374">
        <f>SUM(G200:I200,J200:K200,O200:Q200,M200)</f>
        <v>161.67522016670026</v>
      </c>
    </row>
    <row r="201" spans="2:21" x14ac:dyDescent="0.2">
      <c r="B201" s="101" t="s">
        <v>80</v>
      </c>
      <c r="C201" s="101">
        <v>28</v>
      </c>
      <c r="D201" s="102">
        <v>672</v>
      </c>
      <c r="E201" s="102">
        <v>1416</v>
      </c>
      <c r="F201" s="193">
        <f>'Energy Charge'!D341+'Energy Charge'!D355</f>
        <v>572.96702030266613</v>
      </c>
      <c r="G201" s="107">
        <f>C201*'Residential Rates'!$J$63</f>
        <v>13.44</v>
      </c>
      <c r="H201" s="107">
        <f>'Energy Charge'!F341+'Energy Charge'!F355</f>
        <v>52.466638912493195</v>
      </c>
      <c r="I201" s="109">
        <f>('Energy Charge'!D341*PSC!D34)+('Energy Charge'!D355*PSC!E34)</f>
        <v>62.490942902660102</v>
      </c>
      <c r="J201" s="375">
        <f>(G201+H201)*'Taxes &amp; Other Charges'!$D$4</f>
        <v>-1.6371209105863309</v>
      </c>
      <c r="K201" s="376">
        <f>(G201+H201)*'Taxes &amp; Other Charges'!$D$5</f>
        <v>1.3442977138981236</v>
      </c>
      <c r="L201" s="376">
        <f>F201*'Taxes &amp; Other Charges'!$D$7</f>
        <v>2.1772746771501312</v>
      </c>
      <c r="M201" s="376">
        <f>F201*'Taxes &amp; Other Charges'!$D$8</f>
        <v>1.8747480904303238</v>
      </c>
      <c r="N201" s="376">
        <f>(G201+H201+J201+K201+M201+I201)*'Taxes &amp; Other Charges'!$D$11</f>
        <v>3.0623171780615763</v>
      </c>
      <c r="O201" s="376">
        <f>(G201+H201+I201+J201+K201+M201+N201)*'Taxes &amp; Other Charges'!$D$13</f>
        <v>0.38076569996447091</v>
      </c>
      <c r="P201" s="376">
        <f>(I201+L201)*'Taxes &amp; Other Charges'!$D$14</f>
        <v>8.2581313849417665E-2</v>
      </c>
      <c r="Q201" s="376">
        <f>(G201+H201+J201+K201+M201+N201+O201-L201)*'Taxes &amp; Other Charges'!$D$15</f>
        <v>1.739416857407907</v>
      </c>
      <c r="R201" s="376">
        <f>(G201+H201+I201+J201+K201+M201+N201+O201+P201+Q201)*'Taxes &amp; Other Charges'!$D$16</f>
        <v>3.381114693954471</v>
      </c>
      <c r="S201" s="377">
        <f t="shared" si="60"/>
        <v>12.405395314130091</v>
      </c>
      <c r="T201" s="373">
        <f t="shared" ref="T201:T211" si="61">SUM(G201:K201,M201:R201)</f>
        <v>138.62570245213328</v>
      </c>
      <c r="U201" s="374">
        <f t="shared" ref="U201:U211" si="62">SUM(G201:I201,J201:K201,O201:Q201,M201)</f>
        <v>132.18227058011726</v>
      </c>
    </row>
    <row r="202" spans="2:21" x14ac:dyDescent="0.2">
      <c r="B202" s="101" t="s">
        <v>81</v>
      </c>
      <c r="C202" s="101">
        <v>31</v>
      </c>
      <c r="D202" s="102">
        <v>744</v>
      </c>
      <c r="E202" s="102">
        <v>2160</v>
      </c>
      <c r="F202" s="193">
        <f>'Energy Charge'!D342+'Energy Charge'!D356</f>
        <v>586.0603673856067</v>
      </c>
      <c r="G202" s="107">
        <f>C202*'Residential Rates'!$J$63</f>
        <v>14.879999999999999</v>
      </c>
      <c r="H202" s="107">
        <f>'Energy Charge'!F342+'Energy Charge'!F356</f>
        <v>53.682777963486259</v>
      </c>
      <c r="I202" s="109">
        <f>('Energy Charge'!D342*PSC!D40)+('Energy Charge'!D356*PSC!E40)</f>
        <v>54.591270712245439</v>
      </c>
      <c r="J202" s="375">
        <f>(G202+H202)*'Taxes &amp; Other Charges'!$D$4</f>
        <v>-1.7030994046129986</v>
      </c>
      <c r="K202" s="376">
        <f>(G202+H202)*'Taxes &amp; Other Charges'!$D$5</f>
        <v>1.398474982121229</v>
      </c>
      <c r="L202" s="376">
        <f>F202*'Taxes &amp; Other Charges'!$D$7</f>
        <v>2.2270293960653054</v>
      </c>
      <c r="M202" s="376">
        <f>F202*'Taxes &amp; Other Charges'!$D$8</f>
        <v>1.9175895220857051</v>
      </c>
      <c r="N202" s="376">
        <f>(G202+H202+J202+K202+M202+I202)*'Taxes &amp; Other Charges'!$D$11</f>
        <v>2.939510844546672</v>
      </c>
      <c r="O202" s="376">
        <f>(G202+H202+I202+J202+K202+M202+N202)*'Taxes &amp; Other Charges'!$D$13</f>
        <v>0.36549607346207458</v>
      </c>
      <c r="P202" s="376">
        <f>(I202+L202)*'Taxes &amp; Other Charges'!$D$14</f>
        <v>7.2556969238312813E-2</v>
      </c>
      <c r="Q202" s="376">
        <f>(G202+H202+J202+K202+M202+N202+O202-L202)*'Taxes &amp; Other Charges'!$D$15</f>
        <v>1.8026478770805128</v>
      </c>
      <c r="R202" s="376">
        <f>(G202+H202+I202+J202+K202+M202+N202+O202+P202+Q202)*'Taxes &amp; Other Charges'!$D$16</f>
        <v>3.2486806384913312</v>
      </c>
      <c r="S202" s="377">
        <f t="shared" si="60"/>
        <v>12.268886898478145</v>
      </c>
      <c r="T202" s="373">
        <f t="shared" si="61"/>
        <v>133.19590617814455</v>
      </c>
      <c r="U202" s="374">
        <f t="shared" si="62"/>
        <v>127.00771469510653</v>
      </c>
    </row>
    <row r="203" spans="2:21" x14ac:dyDescent="0.2">
      <c r="B203" s="101" t="s">
        <v>82</v>
      </c>
      <c r="C203" s="101">
        <v>30</v>
      </c>
      <c r="D203" s="102">
        <v>720</v>
      </c>
      <c r="E203" s="102">
        <v>2880</v>
      </c>
      <c r="F203" s="193">
        <f>'Energy Charge'!D343+'Energy Charge'!D357</f>
        <v>526.21155485441409</v>
      </c>
      <c r="G203" s="107">
        <f>C203*'Residential Rates'!$J$63</f>
        <v>14.399999999999999</v>
      </c>
      <c r="H203" s="107">
        <f>'Energy Charge'!F343+'Energy Charge'!F357</f>
        <v>48.419426482660768</v>
      </c>
      <c r="I203" s="109">
        <f>('Energy Charge'!D343*PSC!D46)+('Energy Charge'!D357*PSC!E46)</f>
        <v>46.602500415280332</v>
      </c>
      <c r="J203" s="375">
        <f>(G203+H203)*'Taxes &amp; Other Charges'!$D$4</f>
        <v>-1.5604345538292934</v>
      </c>
      <c r="K203" s="376">
        <f>(G203+H203)*'Taxes &amp; Other Charges'!$D$5</f>
        <v>1.2813278419668315</v>
      </c>
      <c r="L203" s="376">
        <f>F203*'Taxes &amp; Other Charges'!$D$7</f>
        <v>1.9996039084467736</v>
      </c>
      <c r="M203" s="376">
        <f>F203*'Taxes &amp; Other Charges'!$D$8</f>
        <v>1.721764207483643</v>
      </c>
      <c r="N203" s="376">
        <f>(G203+H203+J203+K203+M203+I203)*'Taxes &amp; Other Charges'!$D$11</f>
        <v>2.6119696083123274</v>
      </c>
      <c r="O203" s="376">
        <f>(G203+H203+I203+J203+K203+M203+N203)*'Taxes &amp; Other Charges'!$D$13</f>
        <v>0.32476989755336505</v>
      </c>
      <c r="P203" s="376">
        <f>(I203+L203)*'Taxes &amp; Other Charges'!$D$14</f>
        <v>6.2064887221399509E-2</v>
      </c>
      <c r="Q203" s="376">
        <f>(G203+H203+J203+K203+M203+N203+O203-L203)*'Taxes &amp; Other Charges'!$D$15</f>
        <v>1.6494750560456561</v>
      </c>
      <c r="R203" s="376">
        <f>(G203+H203+I203+J203+K203+M203+N203+O203+P203+Q203)*'Taxes &amp; Other Charges'!$D$16</f>
        <v>2.8878215960673757</v>
      </c>
      <c r="S203" s="377">
        <f t="shared" si="60"/>
        <v>10.978362449268078</v>
      </c>
      <c r="T203" s="373">
        <f t="shared" si="61"/>
        <v>118.40068543876239</v>
      </c>
      <c r="U203" s="374">
        <f t="shared" si="62"/>
        <v>112.90089423438269</v>
      </c>
    </row>
    <row r="204" spans="2:21" x14ac:dyDescent="0.2">
      <c r="B204" s="101" t="s">
        <v>31</v>
      </c>
      <c r="C204" s="101">
        <v>31</v>
      </c>
      <c r="D204" s="102">
        <v>744</v>
      </c>
      <c r="E204" s="102">
        <v>3624</v>
      </c>
      <c r="F204" s="193">
        <f>'Energy Charge'!D344+'Energy Charge'!D358</f>
        <v>561.99772742916866</v>
      </c>
      <c r="G204" s="107">
        <f>C204*'Residential Rates'!$J$63</f>
        <v>14.879999999999999</v>
      </c>
      <c r="H204" s="107">
        <f>'Energy Charge'!F344+'Energy Charge'!F358</f>
        <v>51.938117527288583</v>
      </c>
      <c r="I204" s="109">
        <f>('Energy Charge'!D344*PSC!D52)+('Energy Charge'!D358*PSC!E52)</f>
        <v>57.781734108877451</v>
      </c>
      <c r="J204" s="375">
        <f>(G204+H204)*'Taxes &amp; Other Charges'!$D$4</f>
        <v>-1.6597620393778483</v>
      </c>
      <c r="K204" s="376">
        <f>(G204+H204)*'Taxes &amp; Other Charges'!$D$5</f>
        <v>1.362889143204105</v>
      </c>
      <c r="L204" s="376">
        <f>F204*'Taxes &amp; Other Charges'!$D$7</f>
        <v>2.1355913642308408</v>
      </c>
      <c r="M204" s="376">
        <f>F204*'Taxes &amp; Other Charges'!$D$8</f>
        <v>1.8388565641482399</v>
      </c>
      <c r="N204" s="376">
        <f>(G204+H204+J204+K204+M204+I204)*'Taxes &amp; Other Charges'!$D$11</f>
        <v>2.9719016397655511</v>
      </c>
      <c r="O204" s="376">
        <f>(G204+H204+I204+J204+K204+M204+N204)*'Taxes &amp; Other Charges'!$D$13</f>
        <v>0.36952351513345921</v>
      </c>
      <c r="P204" s="376">
        <f>(I204+L204)*'Taxes &amp; Other Charges'!$D$14</f>
        <v>7.6514424629159278E-2</v>
      </c>
      <c r="Q204" s="376">
        <f>(G204+H204+J204+K204+M204+N204+O204-L204)*'Taxes &amp; Other Charges'!$D$15</f>
        <v>1.7599485892090745</v>
      </c>
      <c r="R204" s="376">
        <f>(G204+H204+I204+J204+K204+M204+N204+O204+P204+Q204)*'Taxes &amp; Other Charges'!$D$16</f>
        <v>3.2829930868219446</v>
      </c>
      <c r="S204" s="377">
        <f t="shared" si="60"/>
        <v>12.138456287764527</v>
      </c>
      <c r="T204" s="373">
        <f t="shared" si="61"/>
        <v>134.6027165596997</v>
      </c>
      <c r="U204" s="374">
        <f t="shared" si="62"/>
        <v>128.34782183311219</v>
      </c>
    </row>
    <row r="205" spans="2:21" x14ac:dyDescent="0.2">
      <c r="B205" s="110" t="s">
        <v>83</v>
      </c>
      <c r="C205" s="110">
        <v>30</v>
      </c>
      <c r="D205" s="111">
        <v>720</v>
      </c>
      <c r="E205" s="111">
        <v>4344</v>
      </c>
      <c r="F205" s="194">
        <f>'Energy Charge'!D345+'Energy Charge'!D359</f>
        <v>806.44659163437177</v>
      </c>
      <c r="G205" s="124">
        <f>C205*'Residential Rates'!$J$63</f>
        <v>14.399999999999999</v>
      </c>
      <c r="H205" s="124">
        <f>'Energy Charge'!F345+'Energy Charge'!F359</f>
        <v>89.388891372180936</v>
      </c>
      <c r="I205" s="79">
        <f>('Energy Charge'!D345*PSC!D58)+('Energy Charge'!D359*PSC!E58)</f>
        <v>82.942760797451427</v>
      </c>
      <c r="J205" s="378">
        <f>(G205+H205)*'Taxes &amp; Other Charges'!$D$4</f>
        <v>-2.5781160616849745</v>
      </c>
      <c r="K205" s="379">
        <f>(G205+H205)*'Taxes &amp; Other Charges'!$D$5</f>
        <v>2.1169820173183744</v>
      </c>
      <c r="L205" s="379">
        <f>F205*'Taxes &amp; Other Charges'!$D$6</f>
        <v>9.6773590996124614</v>
      </c>
      <c r="M205" s="379">
        <f>F205*'Taxes &amp; Other Charges'!$D$8</f>
        <v>2.6386932478276646</v>
      </c>
      <c r="N205" s="379">
        <f>(G205+H205+J205+K205+M205+I205)*'Taxes &amp; Other Charges'!$D$11</f>
        <v>4.4507010199500803</v>
      </c>
      <c r="O205" s="379">
        <f>(G205+H205+I205+J205+K205+M205+N205)*'Taxes &amp; Other Charges'!$D$13</f>
        <v>0.55339606926889051</v>
      </c>
      <c r="P205" s="379">
        <f>(I205+L205)*'Taxes &amp; Other Charges'!$D$14</f>
        <v>0.11827589310855058</v>
      </c>
      <c r="Q205" s="379">
        <f>(G205+H205+J205+K205+M205+N205+O205-L205)*'Taxes &amp; Other Charges'!$D$15</f>
        <v>2.5626163775122213</v>
      </c>
      <c r="R205" s="379">
        <f>(G205+H205+I205+J205+K205+M205+N205+O205+P205+Q205)*'Taxes &amp; Other Charges'!$D$16</f>
        <v>4.9148550183233297</v>
      </c>
      <c r="S205" s="380">
        <f t="shared" si="60"/>
        <v>24.454762681236598</v>
      </c>
      <c r="T205" s="373">
        <f t="shared" si="61"/>
        <v>201.50905575125651</v>
      </c>
      <c r="U205" s="374">
        <f t="shared" si="62"/>
        <v>192.1434997129831</v>
      </c>
    </row>
    <row r="206" spans="2:21" x14ac:dyDescent="0.2">
      <c r="B206" s="110" t="s">
        <v>99</v>
      </c>
      <c r="C206" s="110">
        <v>31</v>
      </c>
      <c r="D206" s="111">
        <v>744</v>
      </c>
      <c r="E206" s="111">
        <v>5088</v>
      </c>
      <c r="F206" s="194">
        <f>'Energy Charge'!D346+'Energy Charge'!D360</f>
        <v>1184.3218808263575</v>
      </c>
      <c r="G206" s="124">
        <f>C206*'Residential Rates'!$J$63</f>
        <v>14.879999999999999</v>
      </c>
      <c r="H206" s="124">
        <f>'Energy Charge'!F346+'Energy Charge'!F360</f>
        <v>131.32499689691548</v>
      </c>
      <c r="I206" s="79">
        <f>('Energy Charge'!D346*PSC!D64)+('Energy Charge'!D360*PSC!E64)</f>
        <v>153.50817604723221</v>
      </c>
      <c r="J206" s="378">
        <f>(G206+H206)*'Taxes &amp; Other Charges'!$D$4</f>
        <v>-3.6317321229193804</v>
      </c>
      <c r="K206" s="379">
        <f>(G206+H206)*'Taxes &amp; Other Charges'!$D$5</f>
        <v>2.9821433217063849</v>
      </c>
      <c r="L206" s="379">
        <f>F206*'Taxes &amp; Other Charges'!$D$6</f>
        <v>14.21186256991629</v>
      </c>
      <c r="M206" s="379">
        <f>F206*'Taxes &amp; Other Charges'!$D$8</f>
        <v>3.8751011940638422</v>
      </c>
      <c r="N206" s="379">
        <f>(G206+H206+J206+K206+M206+I206)*'Taxes &amp; Other Charges'!$D$11</f>
        <v>7.1372354265396867</v>
      </c>
      <c r="O206" s="379">
        <f>(G206+H206+I206+J206+K206+M206+N206)*'Taxes &amp; Other Charges'!$D$13</f>
        <v>0.88743728522524634</v>
      </c>
      <c r="P206" s="379">
        <f>(I206+L206)*'Taxes &amp; Other Charges'!$D$14</f>
        <v>0.21417848931409864</v>
      </c>
      <c r="Q206" s="379">
        <f>(G206+H206+J206+K206+M206+N206+O206-L206)*'Taxes &amp; Other Charges'!$D$15</f>
        <v>3.6239127383004268</v>
      </c>
      <c r="R206" s="379">
        <f>(G206+H206+I206+J206+K206+M206+N206+O206+P206+Q206)*'Taxes &amp; Other Charges'!$D$16</f>
        <v>7.8700362319094497</v>
      </c>
      <c r="S206" s="380">
        <f t="shared" si="60"/>
        <v>37.170175134056045</v>
      </c>
      <c r="T206" s="373">
        <f t="shared" si="61"/>
        <v>322.67148550828745</v>
      </c>
      <c r="U206" s="374">
        <f t="shared" si="62"/>
        <v>307.66421384983829</v>
      </c>
    </row>
    <row r="207" spans="2:21" x14ac:dyDescent="0.2">
      <c r="B207" s="110" t="s">
        <v>84</v>
      </c>
      <c r="C207" s="110">
        <v>31</v>
      </c>
      <c r="D207" s="111">
        <v>744</v>
      </c>
      <c r="E207" s="111">
        <v>5832</v>
      </c>
      <c r="F207" s="194">
        <f>'Energy Charge'!D347+'Energy Charge'!D361</f>
        <v>1106.0931231584166</v>
      </c>
      <c r="G207" s="124">
        <f>C207*'Residential Rates'!$J$63</f>
        <v>14.879999999999999</v>
      </c>
      <c r="H207" s="124">
        <f>'Energy Charge'!F347+'Energy Charge'!F361</f>
        <v>122.41110765000717</v>
      </c>
      <c r="I207" s="79">
        <f>('Energy Charge'!D347*PSC!D70)+('Energy Charge'!D361*PSC!E70)</f>
        <v>153.98949237580166</v>
      </c>
      <c r="J207" s="378">
        <f>(G207+H207)*'Taxes &amp; Other Charges'!$D$4</f>
        <v>-3.4103111140261784</v>
      </c>
      <c r="K207" s="379">
        <f>(G207+H207)*'Taxes &amp; Other Charges'!$D$5</f>
        <v>2.800326722737196</v>
      </c>
      <c r="L207" s="379">
        <f>F207*'Taxes &amp; Other Charges'!$D$6</f>
        <v>13.273117477901</v>
      </c>
      <c r="M207" s="379">
        <f>F207*'Taxes &amp; Other Charges'!$D$8</f>
        <v>3.6191366989743394</v>
      </c>
      <c r="N207" s="379">
        <f>(G207+H207+J207+K207+M207+I207)*'Taxes &amp; Other Charges'!$D$11</f>
        <v>6.9334665649771239</v>
      </c>
      <c r="O207" s="379">
        <f>(G207+H207+I207+J207+K207+M207+N207)*'Taxes &amp; Other Charges'!$D$13</f>
        <v>0.86210085248742474</v>
      </c>
      <c r="P207" s="379">
        <f>(I207+L207)*'Taxes &amp; Other Charges'!$D$14</f>
        <v>0.21359435278317829</v>
      </c>
      <c r="Q207" s="379">
        <f>(G207+H207+J207+K207+M207+N207+O207-L207)*'Taxes &amp; Other Charges'!$D$15</f>
        <v>3.4108797376906814</v>
      </c>
      <c r="R207" s="379">
        <f>(G207+H207+I207+J207+K207+M207+N207+O207+P207+Q207)*'Taxes &amp; Other Charges'!$D$16</f>
        <v>7.6427448460358125</v>
      </c>
      <c r="S207" s="380">
        <f t="shared" si="60"/>
        <v>35.345056139560583</v>
      </c>
      <c r="T207" s="373">
        <f t="shared" si="61"/>
        <v>313.35253868746832</v>
      </c>
      <c r="U207" s="374">
        <f t="shared" si="62"/>
        <v>298.77632727645539</v>
      </c>
    </row>
    <row r="208" spans="2:21" x14ac:dyDescent="0.2">
      <c r="B208" s="110" t="s">
        <v>100</v>
      </c>
      <c r="C208" s="110">
        <v>30</v>
      </c>
      <c r="D208" s="111">
        <v>720</v>
      </c>
      <c r="E208" s="111">
        <v>6552</v>
      </c>
      <c r="F208" s="194">
        <f>'Energy Charge'!D348+'Energy Charge'!D362</f>
        <v>812.96844681172308</v>
      </c>
      <c r="G208" s="124">
        <f>C208*'Residential Rates'!$J$63</f>
        <v>14.399999999999999</v>
      </c>
      <c r="H208" s="124">
        <f>'Energy Charge'!F348+'Energy Charge'!F362</f>
        <v>89.693240805990911</v>
      </c>
      <c r="I208" s="79">
        <f>('Energy Charge'!D348*PSC!D76)+('Energy Charge'!D362*PSC!E76)</f>
        <v>108.67545654018625</v>
      </c>
      <c r="J208" s="378">
        <f>(G208+H208)*'Taxes &amp; Other Charges'!$D$4</f>
        <v>-2.5856761016208143</v>
      </c>
      <c r="K208" s="379">
        <f>(G208+H208)*'Taxes &amp; Other Charges'!$D$5</f>
        <v>2.1231898327197967</v>
      </c>
      <c r="L208" s="379">
        <f>F208*'Taxes &amp; Other Charges'!$D$6</f>
        <v>9.755621361740678</v>
      </c>
      <c r="M208" s="379">
        <f>F208*'Taxes &amp; Other Charges'!$D$8</f>
        <v>2.6600327579679579</v>
      </c>
      <c r="N208" s="379">
        <f>(G208+H208+J208+K208+M208+I208)*'Taxes &amp; Other Charges'!$D$11</f>
        <v>5.0646047047583505</v>
      </c>
      <c r="O208" s="379">
        <f>(G208+H208+I208+J208+K208+M208+N208)*'Taxes &amp; Other Charges'!$D$13</f>
        <v>0.6297282885214871</v>
      </c>
      <c r="P208" s="379">
        <f>(I208+L208)*'Taxes &amp; Other Charges'!$D$14</f>
        <v>0.15123648648076068</v>
      </c>
      <c r="Q208" s="379">
        <f>(G208+H208+J208+K208+M208+N208+O208-L208)*'Taxes &amp; Other Charges'!$D$15</f>
        <v>2.5863040933439776</v>
      </c>
      <c r="R208" s="379">
        <f>(G208+H208+I208+J208+K208+M208+N208+O208+P208+Q208)*'Taxes &amp; Other Charges'!$D$16</f>
        <v>5.5849529352087179</v>
      </c>
      <c r="S208" s="380">
        <f t="shared" si="60"/>
        <v>25.969994359120914</v>
      </c>
      <c r="T208" s="373">
        <f t="shared" si="61"/>
        <v>228.98307034355742</v>
      </c>
      <c r="U208" s="374">
        <f t="shared" si="62"/>
        <v>218.33351270359034</v>
      </c>
    </row>
    <row r="209" spans="2:21" x14ac:dyDescent="0.2">
      <c r="B209" s="101" t="s">
        <v>86</v>
      </c>
      <c r="C209" s="101">
        <v>31</v>
      </c>
      <c r="D209" s="102">
        <v>744</v>
      </c>
      <c r="E209" s="102">
        <v>7296</v>
      </c>
      <c r="F209" s="193">
        <f>'Energy Charge'!D349+'Energy Charge'!D363</f>
        <v>589.57661986698156</v>
      </c>
      <c r="G209" s="107">
        <f>C209*'Residential Rates'!$J$63</f>
        <v>14.879999999999999</v>
      </c>
      <c r="H209" s="107">
        <f>'Energy Charge'!F349+'Energy Charge'!F363</f>
        <v>54.326033238679713</v>
      </c>
      <c r="I209" s="109">
        <f>('Energy Charge'!D349*PSC!D82)+('Energy Charge'!D363*PSC!E82)</f>
        <v>79.178013522034092</v>
      </c>
      <c r="J209" s="375">
        <f>(G209+H209)*'Taxes &amp; Other Charges'!$D$4</f>
        <v>-1.7190778656488039</v>
      </c>
      <c r="K209" s="376">
        <f>(G209+H209)*'Taxes &amp; Other Charges'!$D$5</f>
        <v>1.4115954599693499</v>
      </c>
      <c r="L209" s="376">
        <f>F209*'Taxes &amp; Other Charges'!$D$7</f>
        <v>2.2403911554945299</v>
      </c>
      <c r="M209" s="376">
        <f>F209*'Taxes &amp; Other Charges'!$D$8</f>
        <v>1.9290947002047638</v>
      </c>
      <c r="N209" s="376">
        <f>(G209+H209+J209+K209+M209+I209)*'Taxes &amp; Other Charges'!$D$11</f>
        <v>3.5341333273414337</v>
      </c>
      <c r="O209" s="376">
        <f>(G209+H209+I209+J209+K209+M209+N209)*'Taxes &amp; Other Charges'!$D$13</f>
        <v>0.43943088579894551</v>
      </c>
      <c r="P209" s="376">
        <f>(I209+L209)*'Taxes &amp; Other Charges'!$D$14</f>
        <v>0.10397130277320406</v>
      </c>
      <c r="Q209" s="376">
        <f>(G209+H209+J209+K209+M209+N209+O209-L209)*'Taxes &amp; Other Charges'!$D$15</f>
        <v>1.8357161495299357</v>
      </c>
      <c r="R209" s="376">
        <f>(G209+H209+I209+J209+K209+M209+N209+O209+P209+Q209)*'Taxes &amp; Other Charges'!$D$16</f>
        <v>3.8979727680170657</v>
      </c>
      <c r="S209" s="377">
        <f t="shared" si="60"/>
        <v>13.673227883480426</v>
      </c>
      <c r="T209" s="373">
        <f t="shared" si="61"/>
        <v>159.81688348869969</v>
      </c>
      <c r="U209" s="374">
        <f t="shared" si="62"/>
        <v>152.38477739334118</v>
      </c>
    </row>
    <row r="210" spans="2:21" x14ac:dyDescent="0.2">
      <c r="B210" s="101" t="s">
        <v>87</v>
      </c>
      <c r="C210" s="101">
        <v>30</v>
      </c>
      <c r="D210" s="102">
        <v>720</v>
      </c>
      <c r="E210" s="102">
        <v>8016</v>
      </c>
      <c r="F210" s="193">
        <f>'Energy Charge'!D350+'Energy Charge'!D364</f>
        <v>559.65681702842789</v>
      </c>
      <c r="G210" s="107">
        <f>C210*'Residential Rates'!$J$63</f>
        <v>14.399999999999999</v>
      </c>
      <c r="H210" s="107">
        <f>'Energy Charge'!F350+'Energy Charge'!F364</f>
        <v>51.518160486037473</v>
      </c>
      <c r="I210" s="109">
        <f>('Energy Charge'!D350*PSC!D88)+('Energy Charge'!D364*PSC!E88)</f>
        <v>77.213601139603625</v>
      </c>
      <c r="J210" s="375">
        <f>(G210+H210)*'Taxes &amp; Other Charges'!$D$4</f>
        <v>-1.6374071064731708</v>
      </c>
      <c r="K210" s="376">
        <f>(G210+H210)*'Taxes &amp; Other Charges'!$D$5</f>
        <v>1.344532719433706</v>
      </c>
      <c r="L210" s="376">
        <f>F210*'Taxes &amp; Other Charges'!$D$7</f>
        <v>2.1266959047080261</v>
      </c>
      <c r="M210" s="376">
        <f>F210*'Taxes &amp; Other Charges'!$D$8</f>
        <v>1.8311971053170162</v>
      </c>
      <c r="N210" s="376">
        <f>(G210+H210+J210+K210+M210+I210)*'Taxes &amp; Other Charges'!$D$11</f>
        <v>3.4084271871427232</v>
      </c>
      <c r="O210" s="376">
        <f>(G210+H210+I210+J210+K210+M210+N210)*'Taxes &amp; Other Charges'!$D$13</f>
        <v>0.42380070000189768</v>
      </c>
      <c r="P210" s="376">
        <f>(I210+L210)*'Taxes &amp; Other Charges'!$D$14</f>
        <v>0.10131755932558598</v>
      </c>
      <c r="Q210" s="376">
        <f>(G210+H210+J210+K210+M210+N210+O210-L210)*'Taxes &amp; Other Charges'!$D$15</f>
        <v>1.7497298222096282</v>
      </c>
      <c r="R210" s="376">
        <f>(G210+H210+I210+J210+K210+M210+N210+O210+P210+Q210)*'Taxes &amp; Other Charges'!$D$16</f>
        <v>3.7588339903149626</v>
      </c>
      <c r="S210" s="377">
        <f t="shared" si="60"/>
        <v>13.107127881980375</v>
      </c>
      <c r="T210" s="373">
        <f t="shared" si="61"/>
        <v>154.11219360291346</v>
      </c>
      <c r="U210" s="374">
        <f t="shared" si="62"/>
        <v>146.94493242545576</v>
      </c>
    </row>
    <row r="211" spans="2:21" ht="13.5" thickBot="1" x14ac:dyDescent="0.25">
      <c r="B211" s="114" t="s">
        <v>88</v>
      </c>
      <c r="C211" s="114">
        <v>31</v>
      </c>
      <c r="D211" s="115">
        <v>744</v>
      </c>
      <c r="E211" s="115">
        <v>8760</v>
      </c>
      <c r="F211" s="195">
        <f>'Energy Charge'!D351+'Energy Charge'!D365</f>
        <v>640.60744724194706</v>
      </c>
      <c r="G211" s="116">
        <f>C211*'Residential Rates'!$J$63</f>
        <v>14.879999999999999</v>
      </c>
      <c r="H211" s="116">
        <f>'Energy Charge'!F351+'Energy Charge'!F365</f>
        <v>59.034190859673771</v>
      </c>
      <c r="I211" s="118">
        <f>('Energy Charge'!D351*PSC!D94)+('Energy Charge'!D365*PSC!E94)</f>
        <v>80.992182329438648</v>
      </c>
      <c r="J211" s="381">
        <f>(G211+H211)*'Taxes &amp; Other Charges'!$D$4</f>
        <v>-1.8360285009542965</v>
      </c>
      <c r="K211" s="382">
        <f>(G211+H211)*'Taxes &amp; Other Charges'!$D$5</f>
        <v>1.5076277509647658</v>
      </c>
      <c r="L211" s="382">
        <f>F211*'Taxes &amp; Other Charges'!$D$7</f>
        <v>2.4343082995193988</v>
      </c>
      <c r="M211" s="382">
        <f>F211*'Taxes &amp; Other Charges'!$D$8</f>
        <v>2.096067567375651</v>
      </c>
      <c r="N211" s="382">
        <f>(G211+H211+J211+K211+M211+I211)*'Taxes &amp; Other Charges'!$D$11</f>
        <v>3.6912403825531062</v>
      </c>
      <c r="O211" s="382">
        <f>(G211+H211+I211+J211+K211+M211+N211)*'Taxes &amp; Other Charges'!$D$13</f>
        <v>0.45896543247346577</v>
      </c>
      <c r="P211" s="382">
        <f>(I211+L211)*'Taxes &amp; Other Charges'!$D$14</f>
        <v>0.10653562853317942</v>
      </c>
      <c r="Q211" s="382">
        <f>(G211+H211+J211+K211+M211+N211+O211-L211)*'Taxes &amp; Other Charges'!$D$15</f>
        <v>1.9580858086167541</v>
      </c>
      <c r="R211" s="382">
        <f>(G211+H211+I211+J211+K211+M211+N211+O211+P211+Q211)*'Taxes &amp; Other Charges'!$D$16</f>
        <v>4.0722216814668757</v>
      </c>
      <c r="S211" s="383">
        <f t="shared" si="60"/>
        <v>14.489024050548903</v>
      </c>
      <c r="T211" s="373">
        <f t="shared" si="61"/>
        <v>166.96108894014191</v>
      </c>
      <c r="U211" s="374">
        <f t="shared" si="62"/>
        <v>159.19762687612192</v>
      </c>
    </row>
    <row r="212" spans="2:21" x14ac:dyDescent="0.2">
      <c r="E212" s="120" t="s">
        <v>91</v>
      </c>
      <c r="F212" s="121">
        <f>SUM(F200:F211)</f>
        <v>8621.4320248611857</v>
      </c>
      <c r="G212" s="88">
        <f>SUM(G200:G211)</f>
        <v>175.2</v>
      </c>
      <c r="H212" s="88">
        <f>SUM(H200:H211)</f>
        <v>866.23290756976189</v>
      </c>
      <c r="I212" s="88">
        <f>SUM(I200:I211)</f>
        <v>1038.2602257197502</v>
      </c>
      <c r="J212" s="374">
        <f t="shared" ref="J212:S212" si="63">SUM(J200:J211)</f>
        <v>-25.869193424032886</v>
      </c>
      <c r="K212" s="374">
        <f t="shared" si="63"/>
        <v>21.24210701570043</v>
      </c>
      <c r="L212" s="374">
        <f t="shared" si="63"/>
        <v>64.82204804240564</v>
      </c>
      <c r="M212" s="374">
        <f t="shared" si="63"/>
        <v>28.209325585345805</v>
      </c>
      <c r="N212" s="374">
        <f t="shared" si="63"/>
        <v>49.553167775311337</v>
      </c>
      <c r="O212" s="374">
        <f t="shared" si="63"/>
        <v>6.1613952821721361</v>
      </c>
      <c r="P212" s="374">
        <f t="shared" si="63"/>
        <v>1.4086360635942727</v>
      </c>
      <c r="Q212" s="374">
        <f t="shared" si="63"/>
        <v>26.713407934913118</v>
      </c>
      <c r="R212" s="374">
        <f t="shared" si="63"/>
        <v>54.677799488062909</v>
      </c>
      <c r="S212" s="384">
        <f t="shared" si="63"/>
        <v>226.91869376347273</v>
      </c>
    </row>
  </sheetData>
  <mergeCells count="14">
    <mergeCell ref="G2:I2"/>
    <mergeCell ref="J166:S166"/>
    <mergeCell ref="J182:S182"/>
    <mergeCell ref="J198:S198"/>
    <mergeCell ref="J150:S150"/>
    <mergeCell ref="B5:D5"/>
    <mergeCell ref="J134:S134"/>
    <mergeCell ref="J70:S70"/>
    <mergeCell ref="J86:S86"/>
    <mergeCell ref="J102:S102"/>
    <mergeCell ref="J118:S118"/>
    <mergeCell ref="J20:S20"/>
    <mergeCell ref="J37:S37"/>
    <mergeCell ref="J54:S5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3"/>
  <sheetViews>
    <sheetView workbookViewId="0">
      <selection activeCell="F10" sqref="F10:H10"/>
    </sheetView>
  </sheetViews>
  <sheetFormatPr defaultColWidth="9.140625" defaultRowHeight="12.75" x14ac:dyDescent="0.2"/>
  <cols>
    <col min="1" max="1" width="3.28515625" style="69" customWidth="1"/>
    <col min="2" max="2" width="36.7109375" style="69" bestFit="1" customWidth="1"/>
    <col min="3" max="3" width="6.85546875" style="69" bestFit="1" customWidth="1"/>
    <col min="4" max="4" width="5.42578125" style="69" bestFit="1" customWidth="1"/>
    <col min="5" max="5" width="16.5703125" style="69" bestFit="1" customWidth="1"/>
    <col min="6" max="6" width="19.42578125" style="69" bestFit="1" customWidth="1"/>
    <col min="7" max="7" width="15.140625" style="69" bestFit="1" customWidth="1"/>
    <col min="8" max="8" width="14.5703125" style="69" bestFit="1" customWidth="1"/>
    <col min="9" max="9" width="13.85546875" style="69" bestFit="1" customWidth="1"/>
    <col min="10" max="10" width="11.28515625" style="69" bestFit="1" customWidth="1"/>
    <col min="11" max="11" width="11.140625" style="69" bestFit="1" customWidth="1"/>
    <col min="12" max="12" width="9.5703125" style="69" bestFit="1" customWidth="1"/>
    <col min="13" max="13" width="10.140625" style="69" bestFit="1" customWidth="1"/>
    <col min="14" max="14" width="10.42578125" style="69" bestFit="1" customWidth="1"/>
    <col min="15" max="15" width="8.42578125" style="69" bestFit="1" customWidth="1"/>
    <col min="16" max="16" width="12.85546875" style="69" customWidth="1"/>
    <col min="17" max="17" width="9" style="69" bestFit="1" customWidth="1"/>
    <col min="18" max="18" width="8.7109375" style="69" bestFit="1" customWidth="1"/>
    <col min="19" max="19" width="14.140625" style="69" bestFit="1" customWidth="1"/>
    <col min="20" max="20" width="12.85546875" style="69" customWidth="1"/>
    <col min="21" max="21" width="18.140625" style="69" customWidth="1"/>
    <col min="22" max="16384" width="9.140625" style="69"/>
  </cols>
  <sheetData>
    <row r="1" spans="2:14" ht="13.5" thickBot="1" x14ac:dyDescent="0.25"/>
    <row r="2" spans="2:14" ht="15" customHeight="1" thickBot="1" x14ac:dyDescent="0.25">
      <c r="F2" s="588" t="s">
        <v>169</v>
      </c>
      <c r="G2" s="589"/>
      <c r="H2" s="590"/>
    </row>
    <row r="3" spans="2:14" ht="13.5" thickBot="1" x14ac:dyDescent="0.25">
      <c r="F3" s="276" t="s">
        <v>121</v>
      </c>
      <c r="G3" s="277" t="s">
        <v>165</v>
      </c>
      <c r="H3" s="277" t="s">
        <v>339</v>
      </c>
    </row>
    <row r="4" spans="2:14" x14ac:dyDescent="0.2">
      <c r="F4" s="278" t="s">
        <v>4</v>
      </c>
      <c r="G4" s="280">
        <f>SUM(T22:T33)</f>
        <v>3651.3919634806621</v>
      </c>
      <c r="H4" s="281">
        <f>SUM(U22:U33)</f>
        <v>3481.5916230636803</v>
      </c>
    </row>
    <row r="5" spans="2:14" ht="19.5" x14ac:dyDescent="0.3">
      <c r="B5" s="584" t="s">
        <v>177</v>
      </c>
      <c r="C5" s="584"/>
      <c r="D5" s="584"/>
      <c r="F5" s="279" t="s">
        <v>13</v>
      </c>
      <c r="G5" s="282">
        <f>SUM(T39:T50)</f>
        <v>3972.9575682984564</v>
      </c>
      <c r="H5" s="282">
        <f>SUM(U39:U50)</f>
        <v>3788.0777270155368</v>
      </c>
    </row>
    <row r="6" spans="2:14" ht="15.75" thickBot="1" x14ac:dyDescent="0.3">
      <c r="F6" s="279">
        <v>181</v>
      </c>
      <c r="G6" s="283">
        <f>SUM(T56:T67)</f>
        <v>3878.9359126335648</v>
      </c>
      <c r="H6" s="283">
        <f>SUM(T56:T67)</f>
        <v>3878.9359126335648</v>
      </c>
      <c r="I6" s="151"/>
      <c r="J6" s="152"/>
      <c r="K6" s="151"/>
      <c r="L6" s="151"/>
      <c r="M6" s="152"/>
      <c r="N6" s="173"/>
    </row>
    <row r="7" spans="2:14" ht="15.75" thickBot="1" x14ac:dyDescent="0.3">
      <c r="B7" s="71" t="s">
        <v>89</v>
      </c>
      <c r="C7" s="72">
        <v>24</v>
      </c>
      <c r="F7" s="279">
        <v>182</v>
      </c>
      <c r="G7" s="284">
        <f>SUM(T72:T83)</f>
        <v>3679.0106663355282</v>
      </c>
      <c r="H7" s="284">
        <f>SUM(T72:T83)</f>
        <v>3679.0106663355282</v>
      </c>
      <c r="I7" s="154"/>
      <c r="J7" s="154"/>
      <c r="K7" s="154"/>
      <c r="L7" s="154"/>
      <c r="M7" s="155"/>
      <c r="N7" s="138"/>
    </row>
    <row r="8" spans="2:14" ht="16.5" thickBot="1" x14ac:dyDescent="0.3">
      <c r="D8" s="73"/>
      <c r="F8" s="279">
        <v>184</v>
      </c>
      <c r="G8" s="284">
        <f>SUM(T88:T99)</f>
        <v>4360.3646430188346</v>
      </c>
      <c r="H8" s="284">
        <f>SUM(T88:T99)</f>
        <v>4360.3646430188346</v>
      </c>
      <c r="I8" s="157"/>
      <c r="J8" s="157"/>
      <c r="K8" s="157"/>
      <c r="L8" s="157"/>
      <c r="M8" s="158"/>
      <c r="N8" s="138"/>
    </row>
    <row r="9" spans="2:14" ht="13.5" customHeight="1" x14ac:dyDescent="0.25">
      <c r="B9" s="74" t="s">
        <v>75</v>
      </c>
      <c r="C9" s="75" t="s">
        <v>90</v>
      </c>
      <c r="D9" s="76"/>
      <c r="F9" s="279" t="s">
        <v>24</v>
      </c>
      <c r="G9" s="284">
        <f>SUM(T104:T115)</f>
        <v>3481.7481316408116</v>
      </c>
      <c r="H9" s="284">
        <f>SUM(T104:T115)</f>
        <v>3481.7481316408116</v>
      </c>
      <c r="I9" s="157"/>
      <c r="J9" s="157"/>
      <c r="K9" s="157"/>
      <c r="L9" s="157"/>
      <c r="M9" s="158"/>
      <c r="N9" s="138"/>
    </row>
    <row r="10" spans="2:14" ht="15.75" thickBot="1" x14ac:dyDescent="0.3">
      <c r="B10" s="77" t="s">
        <v>7</v>
      </c>
      <c r="C10" s="78">
        <f>(30*2)+(31*2)</f>
        <v>122</v>
      </c>
      <c r="D10" s="79"/>
      <c r="F10" s="279"/>
      <c r="G10" s="283"/>
      <c r="H10" s="283"/>
      <c r="I10" s="157"/>
      <c r="J10" s="157"/>
      <c r="K10" s="157"/>
      <c r="L10" s="157"/>
      <c r="M10" s="158"/>
      <c r="N10" s="138"/>
    </row>
    <row r="11" spans="2:14" ht="15.75" thickBot="1" x14ac:dyDescent="0.3">
      <c r="B11" s="80"/>
      <c r="C11" s="81"/>
      <c r="D11" s="79"/>
      <c r="F11" s="462">
        <v>190</v>
      </c>
      <c r="G11" s="465">
        <f>SUM(T152:T163)</f>
        <v>3099.614448676512</v>
      </c>
      <c r="H11" s="465">
        <f>SUM(U152:U163)</f>
        <v>2955.4753538079162</v>
      </c>
      <c r="I11" s="130"/>
      <c r="J11" s="130"/>
      <c r="K11" s="130"/>
      <c r="L11" s="91"/>
      <c r="M11" s="160"/>
      <c r="N11" s="138"/>
    </row>
    <row r="12" spans="2:14" ht="15" x14ac:dyDescent="0.25">
      <c r="B12" s="82" t="s">
        <v>74</v>
      </c>
      <c r="C12" s="83" t="s">
        <v>90</v>
      </c>
      <c r="D12" s="79"/>
      <c r="F12" s="279">
        <v>191</v>
      </c>
      <c r="G12" s="466">
        <f>SUM(T168:T179)</f>
        <v>3100.0738795009684</v>
      </c>
      <c r="H12" s="466">
        <f>SUM(U168:U179)</f>
        <v>2955.9135915873944</v>
      </c>
      <c r="I12" s="130"/>
      <c r="J12" s="130"/>
      <c r="K12" s="130"/>
      <c r="L12" s="130"/>
      <c r="M12" s="130"/>
      <c r="N12" s="138"/>
    </row>
    <row r="13" spans="2:14" ht="15" x14ac:dyDescent="0.25">
      <c r="B13" s="84" t="s">
        <v>92</v>
      </c>
      <c r="C13" s="85">
        <f>(31*3)+28+30</f>
        <v>151</v>
      </c>
      <c r="D13" s="86"/>
      <c r="F13" s="279">
        <v>192</v>
      </c>
      <c r="G13" s="467">
        <f>SUM(T184:T195)</f>
        <v>3073.4463497464649</v>
      </c>
      <c r="H13" s="467">
        <f>SUM(U184:U195)</f>
        <v>2930.5228385830837</v>
      </c>
      <c r="I13" s="154"/>
      <c r="J13" s="154"/>
      <c r="K13" s="154"/>
      <c r="L13" s="154"/>
      <c r="M13" s="155"/>
      <c r="N13" s="138"/>
    </row>
    <row r="14" spans="2:14" ht="15" x14ac:dyDescent="0.25">
      <c r="B14" s="87" t="s">
        <v>231</v>
      </c>
      <c r="C14" s="85">
        <f>365-C10-C13</f>
        <v>92</v>
      </c>
      <c r="D14" s="88"/>
      <c r="F14" s="279">
        <v>192</v>
      </c>
      <c r="G14" s="468">
        <f>SUM(S183:S194)</f>
        <v>311.97488853574168</v>
      </c>
      <c r="H14" s="468">
        <f>SUM(T183:T194)</f>
        <v>2828.1134587696479</v>
      </c>
      <c r="I14" s="157"/>
      <c r="J14" s="157"/>
      <c r="K14" s="157"/>
      <c r="L14" s="157"/>
      <c r="M14" s="158"/>
      <c r="N14" s="138"/>
    </row>
    <row r="15" spans="2:14" ht="15.75" thickBot="1" x14ac:dyDescent="0.3">
      <c r="B15" s="89" t="s">
        <v>91</v>
      </c>
      <c r="C15" s="90">
        <f>SUM(C13:C14)</f>
        <v>243</v>
      </c>
      <c r="D15" s="88"/>
      <c r="F15" s="461">
        <v>193</v>
      </c>
      <c r="G15" s="469">
        <f>SUM(T200:T211)</f>
        <v>3100.3512596980036</v>
      </c>
      <c r="H15" s="469">
        <f>SUM(U200:U211)</f>
        <v>2956.1783593629416</v>
      </c>
      <c r="I15" s="157"/>
      <c r="J15" s="157"/>
      <c r="K15" s="157"/>
      <c r="L15" s="157"/>
      <c r="M15" s="158"/>
      <c r="N15" s="138"/>
    </row>
    <row r="16" spans="2:14" ht="15" hidden="1" x14ac:dyDescent="0.25">
      <c r="B16" s="91"/>
      <c r="C16" s="91"/>
      <c r="D16" s="88"/>
      <c r="I16" s="312" t="s">
        <v>178</v>
      </c>
      <c r="J16" s="157"/>
      <c r="K16" s="157"/>
      <c r="L16" s="157"/>
      <c r="M16" s="158"/>
      <c r="N16" s="138"/>
    </row>
    <row r="17" spans="2:21" ht="15" x14ac:dyDescent="0.25">
      <c r="B17" s="91"/>
      <c r="C17" s="91"/>
      <c r="D17" s="88"/>
      <c r="I17" s="130"/>
      <c r="J17" s="130"/>
      <c r="K17" s="130"/>
      <c r="L17" s="130"/>
      <c r="M17" s="91"/>
      <c r="O17" s="138"/>
    </row>
    <row r="18" spans="2:21" x14ac:dyDescent="0.2">
      <c r="B18" s="91"/>
      <c r="C18" s="91"/>
      <c r="D18" s="88"/>
    </row>
    <row r="19" spans="2:21" ht="13.5" thickBot="1" x14ac:dyDescent="0.25">
      <c r="B19" s="92"/>
      <c r="C19" s="88"/>
      <c r="D19" s="88"/>
      <c r="F19" s="70"/>
    </row>
    <row r="20" spans="2:21" ht="25.5" customHeight="1" thickBot="1" x14ac:dyDescent="0.3">
      <c r="B20" s="93" t="s">
        <v>107</v>
      </c>
      <c r="C20" s="94"/>
      <c r="D20" s="95"/>
      <c r="J20" s="585" t="s">
        <v>40</v>
      </c>
      <c r="K20" s="586"/>
      <c r="L20" s="586"/>
      <c r="M20" s="586"/>
      <c r="N20" s="586"/>
      <c r="O20" s="586"/>
      <c r="P20" s="586"/>
      <c r="Q20" s="586"/>
      <c r="R20" s="586"/>
      <c r="S20" s="587"/>
    </row>
    <row r="21" spans="2:21" ht="63.75" x14ac:dyDescent="0.2">
      <c r="B21" s="96" t="s">
        <v>27</v>
      </c>
      <c r="C21" s="96" t="s">
        <v>90</v>
      </c>
      <c r="D21" s="96" t="s">
        <v>93</v>
      </c>
      <c r="E21" s="96" t="s">
        <v>94</v>
      </c>
      <c r="F21" s="123" t="s">
        <v>114</v>
      </c>
      <c r="G21" s="96" t="s">
        <v>0</v>
      </c>
      <c r="H21" s="97" t="s">
        <v>96</v>
      </c>
      <c r="I21" s="98" t="s">
        <v>78</v>
      </c>
      <c r="J21" s="197" t="s">
        <v>57</v>
      </c>
      <c r="K21" s="198" t="s">
        <v>59</v>
      </c>
      <c r="L21" s="198" t="s">
        <v>97</v>
      </c>
      <c r="M21" s="198" t="s">
        <v>63</v>
      </c>
      <c r="N21" s="198" t="s">
        <v>66</v>
      </c>
      <c r="O21" s="198" t="s">
        <v>70</v>
      </c>
      <c r="P21" s="198" t="s">
        <v>71</v>
      </c>
      <c r="Q21" s="198" t="s">
        <v>72</v>
      </c>
      <c r="R21" s="198" t="s">
        <v>73</v>
      </c>
      <c r="S21" s="99" t="s">
        <v>98</v>
      </c>
      <c r="T21" s="100" t="s">
        <v>167</v>
      </c>
      <c r="U21" s="100" t="s">
        <v>338</v>
      </c>
    </row>
    <row r="22" spans="2:21" x14ac:dyDescent="0.2">
      <c r="B22" s="101" t="s">
        <v>79</v>
      </c>
      <c r="C22" s="101">
        <v>31</v>
      </c>
      <c r="D22" s="102">
        <f>C22*$C$7</f>
        <v>744</v>
      </c>
      <c r="E22" s="102"/>
      <c r="F22" s="193">
        <f>'Energy Charge'!N4</f>
        <v>1185.5134393101162</v>
      </c>
      <c r="G22" s="135">
        <f>C22*'Residential Rates'!$C$6</f>
        <v>14.879999999999999</v>
      </c>
      <c r="H22" s="135">
        <f>'Energy Charge'!U4</f>
        <v>108.59303104080664</v>
      </c>
      <c r="I22" s="104">
        <f>F22*PSC!C7</f>
        <v>141.70086486042024</v>
      </c>
      <c r="J22" s="164">
        <f>(G22+H22)*'Taxes &amp; Other Charges'!$D$4</f>
        <v>-3.0670700910536368</v>
      </c>
      <c r="K22" s="105">
        <f>(G22+H22)*'Taxes &amp; Other Charges'!$D$5</f>
        <v>2.5184794141393327</v>
      </c>
      <c r="L22" s="105">
        <f>F22*'Taxes &amp; Other Charges'!$D$7</f>
        <v>4.5049510693784418</v>
      </c>
      <c r="M22" s="105">
        <f>F22*'Taxes &amp; Other Charges'!$D$8</f>
        <v>3.8789999734227001</v>
      </c>
      <c r="N22" s="105">
        <f>(G22+H22+J22+K22+M22+I22)*'Taxes &amp; Other Charges'!$D$11</f>
        <v>6.3259614304586433</v>
      </c>
      <c r="O22" s="105">
        <f>(G22+H22+I22+J22+K22+M22+N22)*'Taxes &amp; Other Charges'!$D$13</f>
        <v>0.78656422308989071</v>
      </c>
      <c r="P22" s="105">
        <f>(I22+L22)*'Taxes &amp; Other Charges'!$D$14</f>
        <v>0.18670482694235291</v>
      </c>
      <c r="Q22" s="105">
        <f>(G22+H22+J22+K22+M22+N22+O22-L22)*'Taxes &amp; Other Charges'!$D$15</f>
        <v>3.2739692664986513</v>
      </c>
      <c r="R22" s="105">
        <f>(G22+H22+I22+J22+K22+M22+N22+O22+P22+Q22)*'Taxes &amp; Other Charges'!$D$16</f>
        <v>6.9769376236181175</v>
      </c>
      <c r="S22" s="165">
        <f t="shared" ref="S22:S33" si="0">SUM(J22:R22)</f>
        <v>25.385497736494493</v>
      </c>
      <c r="T22" s="373">
        <f>SUM(G22:K22,M22:R22)</f>
        <v>286.05444256834284</v>
      </c>
      <c r="U22" s="374">
        <f>SUM(G22:I22,J22:K22,O22:Q22,M22)</f>
        <v>272.75154351426607</v>
      </c>
    </row>
    <row r="23" spans="2:21" x14ac:dyDescent="0.2">
      <c r="B23" s="101" t="s">
        <v>80</v>
      </c>
      <c r="C23" s="101">
        <v>28</v>
      </c>
      <c r="D23" s="102">
        <f t="shared" ref="D23:D33" si="1">C23*$C$7</f>
        <v>672</v>
      </c>
      <c r="E23" s="102">
        <f>D23+D22</f>
        <v>1416</v>
      </c>
      <c r="F23" s="193">
        <f>'Energy Charge'!N5</f>
        <v>1034.5054818411277</v>
      </c>
      <c r="G23" s="135">
        <f>C23*'Residential Rates'!$C$6</f>
        <v>13.44</v>
      </c>
      <c r="H23" s="135">
        <f>'Energy Charge'!U5</f>
        <v>94.760702136647296</v>
      </c>
      <c r="I23" s="108">
        <f>F23*PSC!C8</f>
        <v>113.84629377113426</v>
      </c>
      <c r="J23" s="166">
        <f>(G23+H23)*'Taxes &amp; Other Charges'!$D$4</f>
        <v>-2.6877054410743191</v>
      </c>
      <c r="K23" s="109">
        <f>(G23+H23)*'Taxes &amp; Other Charges'!$D$5</f>
        <v>2.2069697214811947</v>
      </c>
      <c r="L23" s="109">
        <f>F23*'Taxes &amp; Other Charges'!$D$7</f>
        <v>3.9311208309962851</v>
      </c>
      <c r="M23" s="109">
        <f>F23*'Taxes &amp; Other Charges'!$D$8</f>
        <v>3.3849019365841699</v>
      </c>
      <c r="N23" s="109">
        <f>(G23+H23+J23+K23+M23+I23)*'Taxes &amp; Other Charges'!$D$11</f>
        <v>5.2998493796596433</v>
      </c>
      <c r="O23" s="109">
        <f>(G23+H23+I23+J23+K23+M23+N23)*'Taxes &amp; Other Charges'!$D$13</f>
        <v>0.658978394925685</v>
      </c>
      <c r="P23" s="109">
        <f>(I23+L23)*'Taxes &amp; Other Charges'!$D$14</f>
        <v>0.15040175844692069</v>
      </c>
      <c r="Q23" s="109">
        <f>(G23+H23+J23+K23+M23+N23+O23-L23)*'Taxes &amp; Other Charges'!$D$15</f>
        <v>2.8621410224445554</v>
      </c>
      <c r="R23" s="109">
        <f>(G23+H23+I23+J23+K23+M23+N23+O23+P23+Q23)*'Taxes &amp; Other Charges'!$D$16</f>
        <v>5.8480633170062344</v>
      </c>
      <c r="S23" s="167">
        <f t="shared" si="0"/>
        <v>21.654720920470368</v>
      </c>
      <c r="T23" s="373">
        <f t="shared" ref="T23:T33" si="2">SUM(G23:K23,M23:R23)</f>
        <v>239.77059599725558</v>
      </c>
      <c r="U23" s="374">
        <f t="shared" ref="U23:U33" si="3">SUM(G23:I23,J23:K23,O23:Q23,M23)</f>
        <v>228.62268330058973</v>
      </c>
    </row>
    <row r="24" spans="2:21" x14ac:dyDescent="0.2">
      <c r="B24" s="101" t="s">
        <v>81</v>
      </c>
      <c r="C24" s="101">
        <v>31</v>
      </c>
      <c r="D24" s="102">
        <f t="shared" si="1"/>
        <v>744</v>
      </c>
      <c r="E24" s="102">
        <f t="shared" ref="E24:E33" si="4">D24+E23</f>
        <v>2160</v>
      </c>
      <c r="F24" s="193">
        <f>'Energy Charge'!N6</f>
        <v>1097.0493783746178</v>
      </c>
      <c r="G24" s="135">
        <f>C24*'Residential Rates'!$C$6</f>
        <v>14.879999999999999</v>
      </c>
      <c r="H24" s="135">
        <f>'Energy Charge'!U6</f>
        <v>100.48972305911499</v>
      </c>
      <c r="I24" s="108">
        <f>F24*PSC!C9</f>
        <v>103.07327434518722</v>
      </c>
      <c r="J24" s="166">
        <f>(G24+H24)*'Taxes &amp; Other Charges'!$D$4</f>
        <v>-2.8657839207884166</v>
      </c>
      <c r="K24" s="109">
        <f>(G24+H24)*'Taxes &amp; Other Charges'!$D$5</f>
        <v>2.3531962412367684</v>
      </c>
      <c r="L24" s="109">
        <f>F24*'Taxes &amp; Other Charges'!$D$7</f>
        <v>4.1687876378235478</v>
      </c>
      <c r="M24" s="109">
        <f>F24*'Taxes &amp; Other Charges'!$D$8</f>
        <v>3.5895455660417497</v>
      </c>
      <c r="N24" s="109">
        <f>(G24+H24+J24+K24+M24+I24)*'Taxes &amp; Other Charges'!$D$11</f>
        <v>5.2190101466510672</v>
      </c>
      <c r="O24" s="109">
        <f>(G24+H24+I24+J24+K24+M24+N24)*'Taxes &amp; Other Charges'!$D$13</f>
        <v>0.64892691908196287</v>
      </c>
      <c r="P24" s="109">
        <f>(I24+L24)*'Taxes &amp; Other Charges'!$D$14</f>
        <v>0.13694811315230473</v>
      </c>
      <c r="Q24" s="109">
        <f>(G24+H24+J24+K24+M24+N24+O24-L24)*'Taxes &amp; Other Charges'!$D$15</f>
        <v>3.0395693626195452</v>
      </c>
      <c r="R24" s="109">
        <f>(G24+H24+I24+J24+K24+M24+N24+O24+P24+Q24)*'Taxes &amp; Other Charges'!$D$16</f>
        <v>5.76411024580743</v>
      </c>
      <c r="S24" s="167">
        <f t="shared" si="0"/>
        <v>22.054310311625962</v>
      </c>
      <c r="T24" s="373">
        <f t="shared" si="2"/>
        <v>236.32852007810459</v>
      </c>
      <c r="U24" s="374">
        <f t="shared" si="3"/>
        <v>225.3453996856461</v>
      </c>
    </row>
    <row r="25" spans="2:21" x14ac:dyDescent="0.2">
      <c r="B25" s="101" t="s">
        <v>82</v>
      </c>
      <c r="C25" s="101">
        <v>30</v>
      </c>
      <c r="D25" s="102">
        <f t="shared" si="1"/>
        <v>720</v>
      </c>
      <c r="E25" s="102">
        <f>D25+E24</f>
        <v>2880</v>
      </c>
      <c r="F25" s="193">
        <f>'Energy Charge'!N7</f>
        <v>1020.7170493599086</v>
      </c>
      <c r="G25" s="135">
        <f>C25*'Residential Rates'!$C$6</f>
        <v>14.399999999999999</v>
      </c>
      <c r="H25" s="135">
        <f>'Energy Charge'!U7</f>
        <v>93.497681721367627</v>
      </c>
      <c r="I25" s="108">
        <f>F25*PSC!C10</f>
        <v>90.706020591368286</v>
      </c>
      <c r="J25" s="166">
        <f>(G25+H25)*'Taxes &amp; Other Charges'!$D$4</f>
        <v>-2.6801784139587723</v>
      </c>
      <c r="K25" s="109">
        <f>(G25+H25)*'Taxes &amp; Other Charges'!$D$5</f>
        <v>2.2007890140707356</v>
      </c>
      <c r="L25" s="109">
        <f>F25*'Taxes &amp; Other Charges'!$D$7</f>
        <v>3.8787247875676529</v>
      </c>
      <c r="M25" s="109">
        <f>F25*'Taxes &amp; Other Charges'!$D$8</f>
        <v>3.3397861855056212</v>
      </c>
      <c r="N25" s="109">
        <f>(G25+H25+J25+K25+M25+I25)*'Taxes &amp; Other Charges'!$D$11</f>
        <v>4.7464941747572089</v>
      </c>
      <c r="O25" s="109">
        <f>(G25+H25+I25+J25+K25+M25+N25)*'Taxes &amp; Other Charges'!$D$13</f>
        <v>0.59017471794764287</v>
      </c>
      <c r="P25" s="109">
        <f>(I25+L25)*'Taxes &amp; Other Charges'!$D$14</f>
        <v>0.12078471984890118</v>
      </c>
      <c r="Q25" s="109">
        <f>(G25+H25+J25+K25+M25+N25+O25-L25)*'Taxes &amp; Other Charges'!$D$15</f>
        <v>2.8389531560640848</v>
      </c>
      <c r="R25" s="109">
        <f>(G25+H25+I25+J25+K25+M25+N25+O25+P25+Q25)*'Taxes &amp; Other Charges'!$D$16</f>
        <v>5.2440126466742836</v>
      </c>
      <c r="S25" s="167">
        <f t="shared" si="0"/>
        <v>20.279540988477358</v>
      </c>
      <c r="T25" s="373">
        <f t="shared" si="2"/>
        <v>215.00451851364562</v>
      </c>
      <c r="U25" s="374">
        <f t="shared" si="3"/>
        <v>205.01401169221413</v>
      </c>
    </row>
    <row r="26" spans="2:21" x14ac:dyDescent="0.2">
      <c r="B26" s="101" t="s">
        <v>31</v>
      </c>
      <c r="C26" s="101">
        <v>31</v>
      </c>
      <c r="D26" s="102">
        <f t="shared" si="1"/>
        <v>744</v>
      </c>
      <c r="E26" s="102">
        <f t="shared" si="4"/>
        <v>3624</v>
      </c>
      <c r="F26" s="193">
        <f>'Energy Charge'!N8</f>
        <v>1072.9867384181796</v>
      </c>
      <c r="G26" s="135">
        <f>C26*'Residential Rates'!$C$6</f>
        <v>14.879999999999999</v>
      </c>
      <c r="H26" s="135">
        <f>'Energy Charge'!U8</f>
        <v>98.285585239105245</v>
      </c>
      <c r="I26" s="108">
        <f>F26*PSC!C11</f>
        <v>110.14423467210297</v>
      </c>
      <c r="J26" s="166">
        <f>(G26+H26)*'Taxes &amp; Other Charges'!$D$4</f>
        <v>-2.8110331373393742</v>
      </c>
      <c r="K26" s="109">
        <f>(G26+H26)*'Taxes &amp; Other Charges'!$D$5</f>
        <v>2.3082384421220294</v>
      </c>
      <c r="L26" s="109">
        <f>F26*'Taxes &amp; Other Charges'!$D$7</f>
        <v>4.0773496059890828</v>
      </c>
      <c r="M26" s="109">
        <f>F26*'Taxes &amp; Other Charges'!$D$8</f>
        <v>3.5108126081042839</v>
      </c>
      <c r="N26" s="109">
        <f>(G26+H26+J26+K26+M26+I26)*'Taxes &amp; Other Charges'!$D$11</f>
        <v>5.3320482591356813</v>
      </c>
      <c r="O26" s="109">
        <f>(G26+H26+I26+J26+K26+M26+N26)*'Taxes &amp; Other Charges'!$D$13</f>
        <v>0.66298197397020664</v>
      </c>
      <c r="P26" s="109">
        <f>(I26+L26)*'Taxes &amp; Other Charges'!$D$14</f>
        <v>0.14586096312312355</v>
      </c>
      <c r="Q26" s="109">
        <f>(G26+H26+J26+K26+M26+N26+O26-L26)*'Taxes &amp; Other Charges'!$D$15</f>
        <v>2.9875913883276777</v>
      </c>
      <c r="R26" s="109">
        <f>(G26+H26+I26+J26+K26+M26+N26+O26+P26+Q26)*'Taxes &amp; Other Charges'!$D$16</f>
        <v>5.8861580102162954</v>
      </c>
      <c r="S26" s="167">
        <f t="shared" si="0"/>
        <v>22.100008113649007</v>
      </c>
      <c r="T26" s="373">
        <f t="shared" si="2"/>
        <v>241.33247841886811</v>
      </c>
      <c r="U26" s="374">
        <f t="shared" si="3"/>
        <v>230.11427214951613</v>
      </c>
    </row>
    <row r="27" spans="2:21" x14ac:dyDescent="0.2">
      <c r="B27" s="110" t="s">
        <v>83</v>
      </c>
      <c r="C27" s="110">
        <v>30</v>
      </c>
      <c r="D27" s="111">
        <f t="shared" si="1"/>
        <v>720</v>
      </c>
      <c r="E27" s="111">
        <f t="shared" si="4"/>
        <v>4344</v>
      </c>
      <c r="F27" s="194">
        <f>'Energy Charge'!N9</f>
        <v>1300.9520861398664</v>
      </c>
      <c r="G27" s="136">
        <f>C27*'Residential Rates'!$C$6</f>
        <v>14.399999999999999</v>
      </c>
      <c r="H27" s="136">
        <f>'Energy Charge'!U9</f>
        <v>145.02063240945247</v>
      </c>
      <c r="I27" s="113">
        <f>F27*PSC!C12</f>
        <v>133.04316604117957</v>
      </c>
      <c r="J27" s="168">
        <f>(G27+H27)*'Taxes &amp; Other Charges'!$D$4</f>
        <v>-3.9600085090507999</v>
      </c>
      <c r="K27" s="79">
        <f>(G27+H27)*'Taxes &amp; Other Charges'!$D$5</f>
        <v>3.2517026392556021</v>
      </c>
      <c r="L27" s="79">
        <f>F27*'Taxes &amp; Other Charges'!$D$6</f>
        <v>15.611425033678398</v>
      </c>
      <c r="M27" s="79">
        <f>F27*'Taxes &amp; Other Charges'!$D$8</f>
        <v>4.2567152258496428</v>
      </c>
      <c r="N27" s="79">
        <f>(G27+H27+J27+K27+M27+I27)*'Taxes &amp; Other Charges'!$D$11</f>
        <v>6.9740476159255342</v>
      </c>
      <c r="O27" s="79">
        <f>(G27+H27+I27+J27+K27+M27+N27)*'Taxes &amp; Other Charges'!$D$13</f>
        <v>0.8671466630195156</v>
      </c>
      <c r="P27" s="79">
        <f>(I27+L27)*'Taxes &amp; Other Charges'!$D$14</f>
        <v>0.18983191280259359</v>
      </c>
      <c r="Q27" s="79">
        <f>(G27+H27+J27+K27+M27+N27+O27-L27)*'Taxes &amp; Other Charges'!$D$15</f>
        <v>3.926374719761561</v>
      </c>
      <c r="R27" s="79">
        <f>(G27+H27+I27+J27+K27+M27+N27+O27+P27+Q27)*'Taxes &amp; Other Charges'!$D$16</f>
        <v>7.6992402179548938</v>
      </c>
      <c r="S27" s="169">
        <f t="shared" si="0"/>
        <v>38.816475519196942</v>
      </c>
      <c r="T27" s="373">
        <f t="shared" si="2"/>
        <v>315.6688489361506</v>
      </c>
      <c r="U27" s="374">
        <f t="shared" si="3"/>
        <v>300.99556110227019</v>
      </c>
    </row>
    <row r="28" spans="2:21" x14ac:dyDescent="0.2">
      <c r="B28" s="110" t="s">
        <v>99</v>
      </c>
      <c r="C28" s="110">
        <v>31</v>
      </c>
      <c r="D28" s="111">
        <f t="shared" si="1"/>
        <v>744</v>
      </c>
      <c r="E28" s="111">
        <f t="shared" si="4"/>
        <v>5088</v>
      </c>
      <c r="F28" s="194">
        <f>'Energy Charge'!N10</f>
        <v>1695.3108918153684</v>
      </c>
      <c r="G28" s="136">
        <f>C28*'Residential Rates'!$C$6</f>
        <v>14.879999999999999</v>
      </c>
      <c r="H28" s="136">
        <f>'Energy Charge'!U10</f>
        <v>190.84512562894582</v>
      </c>
      <c r="I28" s="113">
        <f>F28*PSC!C13</f>
        <v>218.41876936881664</v>
      </c>
      <c r="J28" s="168">
        <f>(G28+H28)*'Taxes &amp; Other Charges'!$D$4</f>
        <v>-5.1102121206230144</v>
      </c>
      <c r="K28" s="79">
        <f>(G28+H28)*'Taxes &amp; Other Charges'!$D$5</f>
        <v>4.1961753874536072</v>
      </c>
      <c r="L28" s="79">
        <f>F28*'Taxes &amp; Other Charges'!$D$6</f>
        <v>20.343730701784423</v>
      </c>
      <c r="M28" s="79">
        <f>F28*'Taxes &amp; Other Charges'!$D$8</f>
        <v>5.5470572380198861</v>
      </c>
      <c r="N28" s="79">
        <f>(G28+H28+J28+K28+M28+I28)*'Taxes &amp; Other Charges'!$D$11</f>
        <v>10.101984129241561</v>
      </c>
      <c r="O28" s="79">
        <f>(G28+H28+I28+J28+K28+M28+N28)*'Taxes &amp; Other Charges'!$D$13</f>
        <v>1.2560714107463673</v>
      </c>
      <c r="P28" s="79">
        <f>(I28+L28)*'Taxes &amp; Other Charges'!$D$14</f>
        <v>0.30489971259015752</v>
      </c>
      <c r="Q28" s="79">
        <f>(G28+H28+J28+K28+M28+N28+O28-L28)*'Taxes &amp; Other Charges'!$D$15</f>
        <v>5.0945221431206225</v>
      </c>
      <c r="R28" s="79">
        <f>(G28+H28+I28+J28+K28+M28+N28+O28+P28+Q28)*'Taxes &amp; Other Charges'!$D$16</f>
        <v>11.13835982245779</v>
      </c>
      <c r="S28" s="169">
        <f t="shared" si="0"/>
        <v>52.872588424791388</v>
      </c>
      <c r="T28" s="373">
        <f t="shared" si="2"/>
        <v>456.67275272076938</v>
      </c>
      <c r="U28" s="374">
        <f t="shared" si="3"/>
        <v>435.43240876907004</v>
      </c>
    </row>
    <row r="29" spans="2:21" x14ac:dyDescent="0.2">
      <c r="B29" s="110" t="s">
        <v>84</v>
      </c>
      <c r="C29" s="110">
        <v>31</v>
      </c>
      <c r="D29" s="111">
        <f t="shared" si="1"/>
        <v>744</v>
      </c>
      <c r="E29" s="111">
        <f t="shared" si="4"/>
        <v>5832</v>
      </c>
      <c r="F29" s="194">
        <f>'Energy Charge'!N11</f>
        <v>1617.0821341474277</v>
      </c>
      <c r="G29" s="136">
        <f>C29*'Residential Rates'!$C$6</f>
        <v>14.879999999999999</v>
      </c>
      <c r="H29" s="136">
        <f>'Energy Charge'!U11</f>
        <v>181.75494398793111</v>
      </c>
      <c r="I29" s="113">
        <f>F29*PSC!C14</f>
        <v>224.15992543551641</v>
      </c>
      <c r="J29" s="168">
        <f>(G29+H29)*'Taxes &amp; Other Charges'!$D$4</f>
        <v>-4.8844120086602087</v>
      </c>
      <c r="K29" s="79">
        <f>(G29+H29)*'Taxes &amp; Other Charges'!$D$5</f>
        <v>4.0107629525218309</v>
      </c>
      <c r="L29" s="79">
        <f>F29*'Taxes &amp; Other Charges'!$D$6</f>
        <v>19.404985609769135</v>
      </c>
      <c r="M29" s="79">
        <f>F29*'Taxes &amp; Other Charges'!$D$8</f>
        <v>5.2910927429303838</v>
      </c>
      <c r="N29" s="79">
        <f>(G29+H29+J29+K29+M29+I29)*'Taxes &amp; Other Charges'!$D$11</f>
        <v>10.018002096877243</v>
      </c>
      <c r="O29" s="79">
        <f>(G29+H29+I29+J29+K29+M29+N29)*'Taxes &amp; Other Charges'!$D$13</f>
        <v>1.2456291621227682</v>
      </c>
      <c r="P29" s="79">
        <f>(I29+L29)*'Taxes &amp; Other Charges'!$D$14</f>
        <v>0.31103239140482963</v>
      </c>
      <c r="Q29" s="79">
        <f>(G29+H29+J29+K29+M29+N29+O29-L29)*'Taxes &amp; Other Charges'!$D$15</f>
        <v>4.8804562320627118</v>
      </c>
      <c r="R29" s="79">
        <f>(G29+H29+I29+J29+K29+M29+N29+O29+P29+Q29)*'Taxes &amp; Other Charges'!$D$16</f>
        <v>11.041685824817677</v>
      </c>
      <c r="S29" s="169">
        <f t="shared" si="0"/>
        <v>51.319235003846373</v>
      </c>
      <c r="T29" s="373">
        <f t="shared" si="2"/>
        <v>452.70911881752477</v>
      </c>
      <c r="U29" s="374">
        <f t="shared" si="3"/>
        <v>431.64943089582982</v>
      </c>
    </row>
    <row r="30" spans="2:21" x14ac:dyDescent="0.2">
      <c r="B30" s="110" t="s">
        <v>100</v>
      </c>
      <c r="C30" s="110">
        <v>30</v>
      </c>
      <c r="D30" s="111">
        <f t="shared" si="1"/>
        <v>720</v>
      </c>
      <c r="E30" s="111">
        <f t="shared" si="4"/>
        <v>6552</v>
      </c>
      <c r="F30" s="194">
        <f>'Energy Charge'!N12</f>
        <v>1307.4739413172179</v>
      </c>
      <c r="G30" s="136">
        <f>C30*'Residential Rates'!$C$6</f>
        <v>14.399999999999999</v>
      </c>
      <c r="H30" s="136">
        <f>'Energy Charge'!U12</f>
        <v>145.7784719810607</v>
      </c>
      <c r="I30" s="113">
        <f>F30*PSC!C15</f>
        <v>174.50200957790247</v>
      </c>
      <c r="J30" s="168">
        <f>(G30+H30)*'Taxes &amp; Other Charges'!$D$4</f>
        <v>-3.9788332440095484</v>
      </c>
      <c r="K30" s="79">
        <f>(G30+H30)*'Taxes &amp; Other Charges'!$D$5</f>
        <v>3.2671602929976951</v>
      </c>
      <c r="L30" s="79">
        <f>F30*'Taxes &amp; Other Charges'!$D$6</f>
        <v>15.689687295806614</v>
      </c>
      <c r="M30" s="79">
        <f>F30*'Taxes &amp; Other Charges'!$D$8</f>
        <v>4.2780547359899375</v>
      </c>
      <c r="N30" s="79">
        <f>(G30+H30+J30+K30+M30+I30)*'Taxes &amp; Other Charges'!$D$11</f>
        <v>7.9690961003832577</v>
      </c>
      <c r="O30" s="79">
        <f>(G30+H30+I30+J30+K30+M30+N30)*'Taxes &amp; Other Charges'!$D$13</f>
        <v>0.9908700759296567</v>
      </c>
      <c r="P30" s="79">
        <f>(I30+L30)*'Taxes &amp; Other Charges'!$D$14</f>
        <v>0.24287479690772648</v>
      </c>
      <c r="Q30" s="79">
        <f>(G30+H30+J30+K30+M30+N30+O30-L30)*'Taxes &amp; Other Charges'!$D$15</f>
        <v>3.9723258408249444</v>
      </c>
      <c r="R30" s="79">
        <f>(G30+H30+I30+J30+K30+M30+N30+O30+P30+Q30)*'Taxes &amp; Other Charges'!$D$16</f>
        <v>8.7855507539496696</v>
      </c>
      <c r="S30" s="169">
        <f t="shared" si="0"/>
        <v>41.216786648779959</v>
      </c>
      <c r="T30" s="373">
        <f t="shared" si="2"/>
        <v>360.20758091193647</v>
      </c>
      <c r="U30" s="374">
        <f t="shared" si="3"/>
        <v>343.45293405760356</v>
      </c>
    </row>
    <row r="31" spans="2:21" x14ac:dyDescent="0.2">
      <c r="B31" s="101" t="s">
        <v>86</v>
      </c>
      <c r="C31" s="101">
        <v>31</v>
      </c>
      <c r="D31" s="102">
        <f t="shared" si="1"/>
        <v>744</v>
      </c>
      <c r="E31" s="102">
        <f t="shared" si="4"/>
        <v>7296</v>
      </c>
      <c r="F31" s="193">
        <f>'Energy Charge'!N13</f>
        <v>1100.5656308559924</v>
      </c>
      <c r="G31" s="135">
        <f>C31*'Residential Rates'!$C$6</f>
        <v>14.879999999999999</v>
      </c>
      <c r="H31" s="135">
        <f>'Energy Charge'!U13</f>
        <v>100.8118117864089</v>
      </c>
      <c r="I31" s="108">
        <f>F31*PSC!C16</f>
        <v>148.06899940973435</v>
      </c>
      <c r="J31" s="166">
        <f>(G31+H31)*'Taxes &amp; Other Charges'!$D$4</f>
        <v>-2.8737846047743969</v>
      </c>
      <c r="K31" s="109">
        <f>(G31+H31)*'Taxes &amp; Other Charges'!$D$5</f>
        <v>2.3597658850073819</v>
      </c>
      <c r="L31" s="109">
        <f>F31*'Taxes &amp; Other Charges'!$D$7</f>
        <v>4.182149397252771</v>
      </c>
      <c r="M31" s="109">
        <f>F31*'Taxes &amp; Other Charges'!$D$8</f>
        <v>3.6010507441608071</v>
      </c>
      <c r="N31" s="109">
        <f>(G31+H31+J31+K31+M31+I31)*'Taxes &amp; Other Charges'!$D$11</f>
        <v>6.2869351862758522</v>
      </c>
      <c r="O31" s="109">
        <f>(G31+H31+I31+J31+K31+M31+N31)*'Taxes &amp; Other Charges'!$D$13</f>
        <v>0.7817117358002984</v>
      </c>
      <c r="P31" s="109">
        <f>(I31+L31)*'Taxes &amp; Other Charges'!$D$14</f>
        <v>0.19442471702652253</v>
      </c>
      <c r="Q31" s="109">
        <f>(G31+H31+J31+K31+M31+N31+O31-L31)*'Taxes &amp; Other Charges'!$D$15</f>
        <v>3.0780114704500035</v>
      </c>
      <c r="R31" s="109">
        <f>(G31+H31+I31+J31+K31+M31+N31+O31+P31+Q31)*'Taxes &amp; Other Charges'!$D$16</f>
        <v>6.9297231582522434</v>
      </c>
      <c r="S31" s="167">
        <f t="shared" si="0"/>
        <v>24.539987689451486</v>
      </c>
      <c r="T31" s="373">
        <f t="shared" si="2"/>
        <v>284.11864948834193</v>
      </c>
      <c r="U31" s="374">
        <f t="shared" si="3"/>
        <v>270.90199114381386</v>
      </c>
    </row>
    <row r="32" spans="2:21" x14ac:dyDescent="0.2">
      <c r="B32" s="101" t="s">
        <v>87</v>
      </c>
      <c r="C32" s="101">
        <v>30</v>
      </c>
      <c r="D32" s="102">
        <f t="shared" si="1"/>
        <v>720</v>
      </c>
      <c r="E32" s="102">
        <f t="shared" si="4"/>
        <v>8016</v>
      </c>
      <c r="F32" s="193">
        <f>'Energy Charge'!N14</f>
        <v>1054.1623115339225</v>
      </c>
      <c r="G32" s="135">
        <f>C32*'Residential Rates'!$C$6</f>
        <v>14.399999999999999</v>
      </c>
      <c r="H32" s="135">
        <f>'Energy Charge'!U14</f>
        <v>96.561267736507318</v>
      </c>
      <c r="I32" s="108">
        <f>F32*PSC!C17</f>
        <v>145.86654737157193</v>
      </c>
      <c r="J32" s="166">
        <f>(G32+H32)*'Taxes &amp; Other Charges'!$D$4</f>
        <v>-2.7562778905748422</v>
      </c>
      <c r="K32" s="109">
        <f>(G32+H32)*'Taxes &amp; Other Charges'!$D$5</f>
        <v>2.2632769780215396</v>
      </c>
      <c r="L32" s="109">
        <f>F32*'Taxes &amp; Other Charges'!$D$7</f>
        <v>4.005816783828906</v>
      </c>
      <c r="M32" s="109">
        <f>F32*'Taxes &amp; Other Charges'!$D$8</f>
        <v>3.4492190833389946</v>
      </c>
      <c r="N32" s="109">
        <f>(G32+H32+J32+K32+M32+I32)*'Taxes &amp; Other Charges'!$D$11</f>
        <v>6.1205118240500589</v>
      </c>
      <c r="O32" s="109">
        <f>(G32+H32+I32+J32+K32+M32+N32)*'Taxes &amp; Other Charges'!$D$13</f>
        <v>0.76101880808454292</v>
      </c>
      <c r="P32" s="109">
        <f>(I32+L32)*'Taxes &amp; Other Charges'!$D$14</f>
        <v>0.19138700902644687</v>
      </c>
      <c r="Q32" s="109">
        <f>(G32+H32+J32+K32+M32+N32+O32-L32)*'Taxes &amp; Other Charges'!$D$15</f>
        <v>2.9547511606168917</v>
      </c>
      <c r="R32" s="109">
        <f>(G32+H32+I32+J32+K32+M32+N32+O32+P32+Q32)*'Taxes &amp; Other Charges'!$D$16</f>
        <v>6.7452925520160738</v>
      </c>
      <c r="S32" s="167">
        <f t="shared" si="0"/>
        <v>23.734996308408611</v>
      </c>
      <c r="T32" s="373">
        <f t="shared" si="2"/>
        <v>276.55699463265898</v>
      </c>
      <c r="U32" s="374">
        <f t="shared" si="3"/>
        <v>263.69119025659285</v>
      </c>
    </row>
    <row r="33" spans="1:21" ht="13.5" thickBot="1" x14ac:dyDescent="0.25">
      <c r="B33" s="114" t="s">
        <v>88</v>
      </c>
      <c r="C33" s="114">
        <v>31</v>
      </c>
      <c r="D33" s="115">
        <f t="shared" si="1"/>
        <v>744</v>
      </c>
      <c r="E33" s="115">
        <f t="shared" si="4"/>
        <v>8760</v>
      </c>
      <c r="F33" s="195">
        <f>'Energy Charge'!N15</f>
        <v>1151.596458230958</v>
      </c>
      <c r="G33" s="137">
        <f>C33*'Residential Rates'!$C$6</f>
        <v>14.879999999999999</v>
      </c>
      <c r="H33" s="137">
        <f>'Energy Charge'!U15</f>
        <v>105.48623557395575</v>
      </c>
      <c r="I33" s="117">
        <f>F33*PSC!C18</f>
        <v>145.84278185620144</v>
      </c>
      <c r="J33" s="170">
        <f>(G33+H33)*'Taxes &amp; Other Charges'!$D$4</f>
        <v>-2.9898972916570608</v>
      </c>
      <c r="K33" s="171">
        <f>(G33+H33)*'Taxes &amp; Other Charges'!$D$5</f>
        <v>2.4551101070019752</v>
      </c>
      <c r="L33" s="171">
        <f>F33*'Taxes &amp; Other Charges'!$D$7</f>
        <v>4.3760665412776403</v>
      </c>
      <c r="M33" s="171">
        <f>F33*'Taxes &amp; Other Charges'!$D$8</f>
        <v>3.7680236113316945</v>
      </c>
      <c r="N33" s="171">
        <f>(G33+H33+J33+K33+M33+I33)*'Taxes &amp; Other Charges'!$D$11</f>
        <v>6.3480595008670049</v>
      </c>
      <c r="O33" s="171">
        <f>(G33+H33+I33+J33+K33+M33+N33)*'Taxes &amp; Other Charges'!$D$13</f>
        <v>0.78931187682973958</v>
      </c>
      <c r="P33" s="171">
        <f>(I33+L33)*'Taxes &amp; Other Charges'!$D$14</f>
        <v>0.19182946940358078</v>
      </c>
      <c r="Q33" s="171">
        <f>(G33+H33+J33+K33+M33+N33+O33-L33)*'Taxes &amp; Other Charges'!$D$15</f>
        <v>3.1968012932005649</v>
      </c>
      <c r="R33" s="171">
        <f>(G33+H33+I33+J33+K33+M33+N33+O33+P33+Q33)*'Taxes &amp; Other Charges'!$D$16</f>
        <v>6.999206399928366</v>
      </c>
      <c r="S33" s="172">
        <f t="shared" si="0"/>
        <v>25.134511508183504</v>
      </c>
      <c r="T33" s="373">
        <f t="shared" si="2"/>
        <v>286.967462397063</v>
      </c>
      <c r="U33" s="374">
        <f t="shared" si="3"/>
        <v>273.62019649626762</v>
      </c>
    </row>
    <row r="34" spans="1:21" x14ac:dyDescent="0.2">
      <c r="B34" s="119"/>
      <c r="C34" s="119"/>
      <c r="D34" s="119"/>
      <c r="E34" s="120" t="s">
        <v>91</v>
      </c>
      <c r="F34" s="121">
        <f>SUM(F22:F33)</f>
        <v>14637.915541344701</v>
      </c>
      <c r="G34" s="88">
        <f>SUM(G22:G33)</f>
        <v>175.2</v>
      </c>
      <c r="H34" s="88">
        <f>SUM(H22:H33)</f>
        <v>1461.8852123013039</v>
      </c>
      <c r="I34" s="88">
        <f>SUM(I22:I33)</f>
        <v>1749.3728873011355</v>
      </c>
      <c r="J34" s="88">
        <f t="shared" ref="J34:R34" si="5">SUM(J22:J33)</f>
        <v>-40.665196673564395</v>
      </c>
      <c r="K34" s="88">
        <f t="shared" si="5"/>
        <v>33.391627075309692</v>
      </c>
      <c r="L34" s="88">
        <f t="shared" si="5"/>
        <v>104.17479529515288</v>
      </c>
      <c r="M34" s="88">
        <f t="shared" si="5"/>
        <v>47.895259651279872</v>
      </c>
      <c r="N34" s="88">
        <f t="shared" si="5"/>
        <v>80.741999844282759</v>
      </c>
      <c r="O34" s="88">
        <f t="shared" si="5"/>
        <v>10.039385961548277</v>
      </c>
      <c r="P34" s="88">
        <f t="shared" si="5"/>
        <v>2.3669803906754603</v>
      </c>
      <c r="Q34" s="88">
        <f t="shared" si="5"/>
        <v>42.105467055991816</v>
      </c>
      <c r="R34" s="88">
        <f t="shared" si="5"/>
        <v>89.058340572699066</v>
      </c>
      <c r="S34" s="190">
        <f>SUM(S22:S33)</f>
        <v>369.10865917337543</v>
      </c>
      <c r="T34" s="106"/>
    </row>
    <row r="35" spans="1:21" x14ac:dyDescent="0.2">
      <c r="S35" s="106"/>
    </row>
    <row r="36" spans="1:21" ht="13.5" thickBot="1" x14ac:dyDescent="0.25">
      <c r="T36" s="92"/>
    </row>
    <row r="37" spans="1:21" ht="15.75" customHeight="1" thickBot="1" x14ac:dyDescent="0.3">
      <c r="B37" s="93" t="s">
        <v>108</v>
      </c>
      <c r="C37" s="94"/>
      <c r="D37" s="95"/>
      <c r="J37" s="585" t="s">
        <v>40</v>
      </c>
      <c r="K37" s="586"/>
      <c r="L37" s="586"/>
      <c r="M37" s="586"/>
      <c r="N37" s="586"/>
      <c r="O37" s="586"/>
      <c r="P37" s="586"/>
      <c r="Q37" s="586"/>
      <c r="R37" s="586"/>
      <c r="S37" s="587"/>
    </row>
    <row r="38" spans="1:21" ht="63.75" x14ac:dyDescent="0.2">
      <c r="B38" s="96" t="s">
        <v>27</v>
      </c>
      <c r="C38" s="96" t="s">
        <v>90</v>
      </c>
      <c r="D38" s="96" t="s">
        <v>93</v>
      </c>
      <c r="E38" s="96" t="s">
        <v>94</v>
      </c>
      <c r="F38" s="123" t="s">
        <v>114</v>
      </c>
      <c r="G38" s="96" t="s">
        <v>0</v>
      </c>
      <c r="H38" s="97" t="s">
        <v>96</v>
      </c>
      <c r="I38" s="98" t="s">
        <v>78</v>
      </c>
      <c r="J38" s="197" t="s">
        <v>57</v>
      </c>
      <c r="K38" s="198" t="s">
        <v>59</v>
      </c>
      <c r="L38" s="198" t="s">
        <v>97</v>
      </c>
      <c r="M38" s="198" t="s">
        <v>63</v>
      </c>
      <c r="N38" s="198" t="s">
        <v>66</v>
      </c>
      <c r="O38" s="198" t="s">
        <v>70</v>
      </c>
      <c r="P38" s="198" t="s">
        <v>71</v>
      </c>
      <c r="Q38" s="198" t="s">
        <v>72</v>
      </c>
      <c r="R38" s="198" t="s">
        <v>73</v>
      </c>
      <c r="S38" s="99" t="s">
        <v>98</v>
      </c>
      <c r="T38" s="100" t="s">
        <v>167</v>
      </c>
      <c r="U38" s="100" t="s">
        <v>338</v>
      </c>
    </row>
    <row r="39" spans="1:21" x14ac:dyDescent="0.2">
      <c r="A39" s="125"/>
      <c r="B39" s="101" t="s">
        <v>79</v>
      </c>
      <c r="C39" s="101">
        <v>31</v>
      </c>
      <c r="D39" s="102">
        <f>C39*$C$7</f>
        <v>744</v>
      </c>
      <c r="E39" s="102"/>
      <c r="F39" s="193">
        <f>'Energy Charge'!N19</f>
        <v>2040.0513661703637</v>
      </c>
      <c r="G39" s="104">
        <f>C39*'Residential Rates'!$D$13</f>
        <v>14.879999999999999</v>
      </c>
      <c r="H39" s="104">
        <f>'Energy Charge'!U19</f>
        <v>119.62659912822041</v>
      </c>
      <c r="I39" s="104">
        <f>F39*PSC!C7</f>
        <v>243.84121964424506</v>
      </c>
      <c r="J39" s="164">
        <f>(G39+H39)*'Taxes &amp; Other Charges'!$D$4</f>
        <v>-3.3411439223449952</v>
      </c>
      <c r="K39" s="105">
        <f>(G39+H39)*'Taxes &amp; Other Charges'!$D$5</f>
        <v>2.7435311024183116</v>
      </c>
      <c r="L39" s="105">
        <f>F39*'Taxes &amp; Other Charges'!$D$7</f>
        <v>7.7521951914473819</v>
      </c>
      <c r="M39" s="105">
        <f>F39*'Taxes &amp; Other Charges'!$D$8</f>
        <v>6.6750480701094306</v>
      </c>
      <c r="N39" s="105">
        <f>(G39+H39+J39+K39+M39+I39)*'Taxes &amp; Other Charges'!$D$11</f>
        <v>9.0570589847735921</v>
      </c>
      <c r="O39" s="105">
        <f>(G39+H39+I39+J39+K39+M39+N39)*'Taxes &amp; Other Charges'!$D$13</f>
        <v>1.1261463798272413</v>
      </c>
      <c r="P39" s="105">
        <f>(I39+L39)*'Taxes &amp; Other Charges'!$D$14</f>
        <v>0.32128479074517924</v>
      </c>
      <c r="Q39" s="105">
        <f>(G39+H39+J39+K39+M39+N39+O39-L39)*'Taxes &amp; Other Charges'!$D$15</f>
        <v>3.6181376121098303</v>
      </c>
      <c r="R39" s="105">
        <f>(G39+H39+I39+J39+K39+M39+N39+O39+P39+Q39)*'Taxes &amp; Other Charges'!$D$16</f>
        <v>9.9636970447526014</v>
      </c>
      <c r="S39" s="165">
        <f t="shared" ref="S39:S50" si="6">SUM(J39:R39)</f>
        <v>37.915955253838568</v>
      </c>
      <c r="T39" s="373">
        <f>SUM(G39:K39,M39:R39)</f>
        <v>408.51157883485666</v>
      </c>
      <c r="U39" s="374">
        <f>SUM(G39:I39,J39:K39,O39:Q39,M39)</f>
        <v>389.49082280533042</v>
      </c>
    </row>
    <row r="40" spans="1:21" x14ac:dyDescent="0.2">
      <c r="A40" s="125"/>
      <c r="B40" s="101" t="s">
        <v>80</v>
      </c>
      <c r="C40" s="101">
        <v>28</v>
      </c>
      <c r="D40" s="102">
        <f t="shared" ref="D40:D50" si="7">C40*$C$7</f>
        <v>672</v>
      </c>
      <c r="E40" s="102">
        <f>D40+D39</f>
        <v>1416</v>
      </c>
      <c r="F40" s="193">
        <f>'Energy Charge'!N20</f>
        <v>1893.5294550070071</v>
      </c>
      <c r="G40" s="108">
        <f>C40*'Residential Rates'!$D$13</f>
        <v>13.44</v>
      </c>
      <c r="H40" s="108">
        <f>'Energy Charge'!U20</f>
        <v>112.21259042335456</v>
      </c>
      <c r="I40" s="108">
        <f>F40*PSC!C8</f>
        <v>208.38102299406611</v>
      </c>
      <c r="J40" s="166">
        <f>(G40+H40)*'Taxes &amp; Other Charges'!$D$4</f>
        <v>-3.1212103461161274</v>
      </c>
      <c r="K40" s="109">
        <f>(G40+H40)*'Taxes &amp; Other Charges'!$D$5</f>
        <v>2.5629358868651626</v>
      </c>
      <c r="L40" s="109">
        <f>F40*'Taxes &amp; Other Charges'!$D$7</f>
        <v>7.1954119290266272</v>
      </c>
      <c r="M40" s="109">
        <f>F40*'Taxes &amp; Other Charges'!$D$8</f>
        <v>6.1956283767829277</v>
      </c>
      <c r="N40" s="109">
        <f>(G40+H40+J40+K40+M40+I40)*'Taxes &amp; Other Charges'!$D$11</f>
        <v>8.002647990411484</v>
      </c>
      <c r="O40" s="109">
        <f>(G40+H40+I40+J40+K40+M40+N40)*'Taxes &amp; Other Charges'!$D$13</f>
        <v>0.99504188706119201</v>
      </c>
      <c r="P40" s="109">
        <f>(I40+L40)*'Taxes &amp; Other Charges'!$D$14</f>
        <v>0.27529110739678941</v>
      </c>
      <c r="Q40" s="109">
        <f>(G40+H40+J40+K40+M40+N40+O40-L40)*'Taxes &amp; Other Charges'!$D$15</f>
        <v>3.3671001316978244</v>
      </c>
      <c r="R40" s="109">
        <f>(G40+H40+I40+J40+K40+M40+N40+O40+P40+Q40)*'Taxes &amp; Other Charges'!$D$16</f>
        <v>8.8077762112879991</v>
      </c>
      <c r="S40" s="167">
        <f t="shared" si="6"/>
        <v>34.280623174413883</v>
      </c>
      <c r="T40" s="373">
        <f t="shared" ref="T40:T50" si="8">SUM(G40:K40,M40:R40)</f>
        <v>361.11882466280792</v>
      </c>
      <c r="U40" s="374">
        <f t="shared" ref="U40:U50" si="9">SUM(G40:I40,J40:K40,O40:Q40,M40)</f>
        <v>344.30840046110842</v>
      </c>
    </row>
    <row r="41" spans="1:21" x14ac:dyDescent="0.2">
      <c r="A41" s="125"/>
      <c r="B41" s="101" t="s">
        <v>81</v>
      </c>
      <c r="C41" s="101">
        <v>31</v>
      </c>
      <c r="D41" s="102">
        <f t="shared" si="7"/>
        <v>744</v>
      </c>
      <c r="E41" s="102">
        <f>D41+E40</f>
        <v>2160</v>
      </c>
      <c r="F41" s="193">
        <f>'Energy Charge'!N21</f>
        <v>1859.8831887026815</v>
      </c>
      <c r="G41" s="108">
        <f>C41*'Residential Rates'!$D$13</f>
        <v>14.879999999999999</v>
      </c>
      <c r="H41" s="108">
        <f>'Energy Charge'!U21</f>
        <v>110.51008934835569</v>
      </c>
      <c r="I41" s="108">
        <f>F41*PSC!C9</f>
        <v>174.74532499456043</v>
      </c>
      <c r="J41" s="166">
        <f>(G41+H41)*'Taxes &amp; Other Charges'!$D$4</f>
        <v>-3.1146898194131554</v>
      </c>
      <c r="K41" s="109">
        <f>(G41+H41)*'Taxes &amp; Other Charges'!$D$5</f>
        <v>2.5575816524384107</v>
      </c>
      <c r="L41" s="109">
        <f>F41*'Taxes &amp; Other Charges'!$D$7</f>
        <v>7.0675561170701897</v>
      </c>
      <c r="M41" s="109">
        <f>F41*'Taxes &amp; Other Charges'!$D$8</f>
        <v>6.085537793435174</v>
      </c>
      <c r="N41" s="109">
        <f>(G41+H41+J41+K41+M41+I41)*'Taxes &amp; Other Charges'!$D$11</f>
        <v>7.2014401639185124</v>
      </c>
      <c r="O41" s="109">
        <f>(G41+H41+I41+J41+K41+M41+N41)*'Taxes &amp; Other Charges'!$D$13</f>
        <v>0.89542044318949032</v>
      </c>
      <c r="P41" s="109">
        <f>(I41+L41)*'Taxes &amp; Other Charges'!$D$14</f>
        <v>0.23217504917955228</v>
      </c>
      <c r="Q41" s="109">
        <f>(G41+H41+J41+K41+M41+N41+O41-L41)*'Taxes &amp; Other Charges'!$D$15</f>
        <v>3.3381479858373395</v>
      </c>
      <c r="R41" s="109">
        <f>(G41+H41+I41+J41+K41+M41+N41+O41+P41+Q41)*'Taxes &amp; Other Charges'!$D$16</f>
        <v>7.9332756902875348</v>
      </c>
      <c r="S41" s="167">
        <f t="shared" si="6"/>
        <v>32.196445075943046</v>
      </c>
      <c r="T41" s="373">
        <f t="shared" si="8"/>
        <v>325.26430330178891</v>
      </c>
      <c r="U41" s="374">
        <f t="shared" si="9"/>
        <v>310.12958744758288</v>
      </c>
    </row>
    <row r="42" spans="1:21" x14ac:dyDescent="0.2">
      <c r="A42" s="125"/>
      <c r="B42" s="101" t="s">
        <v>82</v>
      </c>
      <c r="C42" s="101">
        <v>30</v>
      </c>
      <c r="D42" s="102">
        <f t="shared" si="7"/>
        <v>720</v>
      </c>
      <c r="E42" s="102">
        <f>D42+E41</f>
        <v>2880</v>
      </c>
      <c r="F42" s="193">
        <f>'Energy Charge'!N22</f>
        <v>1275.5388179347451</v>
      </c>
      <c r="G42" s="108">
        <f>C42*'Residential Rates'!$D$13</f>
        <v>14.399999999999999</v>
      </c>
      <c r="H42" s="108">
        <f>'Energy Charge'!U22</f>
        <v>80.942264187498097</v>
      </c>
      <c r="I42" s="108">
        <f>F42*PSC!C10</f>
        <v>113.35075705577113</v>
      </c>
      <c r="J42" s="166">
        <f>(G42+H42)*'Taxes &amp; Other Charges'!$D$4</f>
        <v>-2.3683018424174529</v>
      </c>
      <c r="K42" s="109">
        <f>(G42+H42)*'Taxes &amp; Other Charges'!$D$5</f>
        <v>1.9446961626323986</v>
      </c>
      <c r="L42" s="109">
        <f>F42*'Taxes &amp; Other Charges'!$D$7</f>
        <v>4.8470475081520314</v>
      </c>
      <c r="M42" s="109">
        <f>F42*'Taxes &amp; Other Charges'!$D$8</f>
        <v>4.1735630122824858</v>
      </c>
      <c r="N42" s="109">
        <f>(G42+H42+J42+K42+M42+I42)*'Taxes &amp; Other Charges'!$D$11</f>
        <v>5.0051565752450626</v>
      </c>
      <c r="O42" s="109">
        <f>(G42+H42+I42+J42+K42+M42+N42)*'Taxes &amp; Other Charges'!$D$13</f>
        <v>0.62233656280219563</v>
      </c>
      <c r="P42" s="109">
        <f>(I42+L42)*'Taxes &amp; Other Charges'!$D$14</f>
        <v>0.15093859642812987</v>
      </c>
      <c r="Q42" s="109">
        <f>(G42+H42+J42+K42+M42+N42+O42-L42)*'Taxes &amp; Other Charges'!$D$15</f>
        <v>2.5266786062250861</v>
      </c>
      <c r="R42" s="109">
        <f>(G42+H42+I42+J42+K42+M42+N42+O42+P42+Q42)*'Taxes &amp; Other Charges'!$D$16</f>
        <v>5.5187022229116787</v>
      </c>
      <c r="S42" s="167">
        <f t="shared" si="6"/>
        <v>22.420817404261612</v>
      </c>
      <c r="T42" s="373">
        <f t="shared" si="8"/>
        <v>226.26679113937882</v>
      </c>
      <c r="U42" s="374">
        <f t="shared" si="9"/>
        <v>215.74293234122206</v>
      </c>
    </row>
    <row r="43" spans="1:21" x14ac:dyDescent="0.2">
      <c r="A43" s="125"/>
      <c r="B43" s="101" t="s">
        <v>31</v>
      </c>
      <c r="C43" s="101">
        <v>31</v>
      </c>
      <c r="D43" s="102">
        <f t="shared" si="7"/>
        <v>744</v>
      </c>
      <c r="E43" s="102">
        <f t="shared" ref="E43:E50" si="10">D43+E42</f>
        <v>3624</v>
      </c>
      <c r="F43" s="193">
        <f>'Energy Charge'!N23</f>
        <v>1153.6717291787095</v>
      </c>
      <c r="G43" s="108">
        <f>C43*'Residential Rates'!$D$13</f>
        <v>14.879999999999999</v>
      </c>
      <c r="H43" s="108">
        <f>'Energy Charge'!U23</f>
        <v>74.775789496442698</v>
      </c>
      <c r="I43" s="108">
        <f>F43*PSC!C11</f>
        <v>118.42671034365287</v>
      </c>
      <c r="J43" s="166">
        <f>(G43+H43)*'Taxes &amp; Other Charges'!$D$4</f>
        <v>-2.2270498110916366</v>
      </c>
      <c r="K43" s="109">
        <f>(G43+H43)*'Taxes &amp; Other Charges'!$D$5</f>
        <v>1.8287091383589416</v>
      </c>
      <c r="L43" s="109">
        <f>F43*'Taxes &amp; Other Charges'!$D$7</f>
        <v>4.3839525708790958</v>
      </c>
      <c r="M43" s="109">
        <f>F43*'Taxes &amp; Other Charges'!$D$8</f>
        <v>3.7748138978727375</v>
      </c>
      <c r="N43" s="109">
        <f>(G43+H43+J43+K43+M43+I43)*'Taxes &amp; Other Charges'!$D$11</f>
        <v>4.9819734054169516</v>
      </c>
      <c r="O43" s="109">
        <f>(G43+H43+I43+J43+K43+M43+N43)*'Taxes &amp; Other Charges'!$D$13</f>
        <v>0.6194539887990077</v>
      </c>
      <c r="P43" s="109">
        <f>(I43+L43)*'Taxes &amp; Other Charges'!$D$14</f>
        <v>0.15682921654185733</v>
      </c>
      <c r="Q43" s="109">
        <f>(G43+H43+J43+K43+M43+N43+O43-L43)*'Taxes &amp; Other Charges'!$D$15</f>
        <v>2.3844241101489212</v>
      </c>
      <c r="R43" s="109">
        <f>(G43+H43+I43+J43+K43+M43+N43+O43+P43+Q43)*'Taxes &amp; Other Charges'!$D$16</f>
        <v>5.4900413446535596</v>
      </c>
      <c r="S43" s="167">
        <f t="shared" si="6"/>
        <v>21.393147861579433</v>
      </c>
      <c r="T43" s="373">
        <f t="shared" si="8"/>
        <v>225.09169513079593</v>
      </c>
      <c r="U43" s="374">
        <f t="shared" si="9"/>
        <v>214.61968038072541</v>
      </c>
    </row>
    <row r="44" spans="1:21" x14ac:dyDescent="0.2">
      <c r="A44" s="125"/>
      <c r="B44" s="110" t="s">
        <v>83</v>
      </c>
      <c r="C44" s="110">
        <v>30</v>
      </c>
      <c r="D44" s="111">
        <f t="shared" si="7"/>
        <v>720</v>
      </c>
      <c r="E44" s="111">
        <f t="shared" si="10"/>
        <v>4344</v>
      </c>
      <c r="F44" s="194">
        <f>'Energy Charge'!N24</f>
        <v>1178.4181293739907</v>
      </c>
      <c r="G44" s="112">
        <f>C44*'Residential Rates'!$C$13</f>
        <v>14.399999999999999</v>
      </c>
      <c r="H44" s="112">
        <f>'Energy Charge'!U24</f>
        <v>130.78218663325771</v>
      </c>
      <c r="I44" s="112">
        <f>F44*PSC!C12</f>
        <v>120.51210841856053</v>
      </c>
      <c r="J44" s="168">
        <f>(G44+H44)*'Taxes &amp; Other Charges'!$D$4</f>
        <v>-3.6063255159701217</v>
      </c>
      <c r="K44" s="79">
        <f>(G44+H44)*'Taxes &amp; Other Charges'!$D$5</f>
        <v>2.9612810607585573</v>
      </c>
      <c r="L44" s="79">
        <f>F44*'Taxes &amp; Other Charges'!$D$6</f>
        <v>14.14101755248789</v>
      </c>
      <c r="M44" s="79">
        <f>F44*'Taxes &amp; Other Charges'!$D$8</f>
        <v>3.8557841193116977</v>
      </c>
      <c r="N44" s="79">
        <f>(G44+H44+J44+K44+M44+I44)*'Taxes &amp; Other Charges'!$D$11</f>
        <v>6.3354026179070368</v>
      </c>
      <c r="O44" s="79">
        <f>(G44+H44+I44+J44+K44+M44+N44)*'Taxes &amp; Other Charges'!$D$13</f>
        <v>0.78773813164940831</v>
      </c>
      <c r="P44" s="79">
        <f>(I44+L44)*'Taxes &amp; Other Charges'!$D$14</f>
        <v>0.1719520418650288</v>
      </c>
      <c r="Q44" s="79">
        <f>(G44+H44+J44+K44+M44+N44+O44-L44)*'Taxes &amp; Other Charges'!$D$15</f>
        <v>3.5766473771594933</v>
      </c>
      <c r="R44" s="79">
        <f>(G44+H44+I44+J44+K44+M44+N44+O44+P44+Q44)*'Taxes &amp; Other Charges'!$D$16</f>
        <v>6.9944193721124837</v>
      </c>
      <c r="S44" s="169">
        <f t="shared" si="6"/>
        <v>35.217916757281472</v>
      </c>
      <c r="T44" s="373">
        <f t="shared" si="8"/>
        <v>286.77119425661181</v>
      </c>
      <c r="U44" s="374">
        <f t="shared" si="9"/>
        <v>273.44137226659228</v>
      </c>
    </row>
    <row r="45" spans="1:21" x14ac:dyDescent="0.2">
      <c r="A45" s="125"/>
      <c r="B45" s="110" t="s">
        <v>99</v>
      </c>
      <c r="C45" s="110">
        <v>31</v>
      </c>
      <c r="D45" s="111">
        <f t="shared" si="7"/>
        <v>744</v>
      </c>
      <c r="E45" s="111">
        <f t="shared" si="10"/>
        <v>5088</v>
      </c>
      <c r="F45" s="194">
        <f>'Energy Charge'!N25</f>
        <v>1496.2786790539385</v>
      </c>
      <c r="G45" s="112">
        <f>C45*'Residential Rates'!$C$13</f>
        <v>14.879999999999999</v>
      </c>
      <c r="H45" s="112">
        <f>'Energy Charge'!U25</f>
        <v>167.71758250606763</v>
      </c>
      <c r="I45" s="112">
        <f>F45*PSC!C13</f>
        <v>192.77605617327228</v>
      </c>
      <c r="J45" s="168">
        <f>(G45+H45)*'Taxes &amp; Other Charges'!$D$4</f>
        <v>-4.5357239494507198</v>
      </c>
      <c r="K45" s="79">
        <f>(G45+H45)*'Taxes &amp; Other Charges'!$D$5</f>
        <v>3.724442890376261</v>
      </c>
      <c r="L45" s="79">
        <f>F45*'Taxes &amp; Other Charges'!$D$6</f>
        <v>17.955344148647264</v>
      </c>
      <c r="M45" s="79">
        <f>F45*'Taxes &amp; Other Charges'!$D$8</f>
        <v>4.8958238378644872</v>
      </c>
      <c r="N45" s="79">
        <f>(G45+H45+J45+K45+M45+I45)*'Taxes &amp; Other Charges'!$D$11</f>
        <v>8.9400347551535422</v>
      </c>
      <c r="O45" s="79">
        <f>(G45+H45+I45+J45+K45+M45+N45)*'Taxes &amp; Other Charges'!$D$13</f>
        <v>1.1115956948024175</v>
      </c>
      <c r="P45" s="79">
        <f>(I45+L45)*'Taxes &amp; Other Charges'!$D$14</f>
        <v>0.26910399821109127</v>
      </c>
      <c r="Q45" s="79">
        <f>(G45+H45+J45+K45+M45+N45+O45-L45)*'Taxes &amp; Other Charges'!$D$15</f>
        <v>4.5229150347184213</v>
      </c>
      <c r="R45" s="79">
        <f>(G45+H45+I45+J45+K45+M45+N45+O45+P45+Q45)*'Taxes &amp; Other Charges'!$D$16</f>
        <v>9.8575457735253877</v>
      </c>
      <c r="S45" s="169">
        <f t="shared" si="6"/>
        <v>46.741082183848157</v>
      </c>
      <c r="T45" s="373">
        <f t="shared" si="8"/>
        <v>404.15937671454088</v>
      </c>
      <c r="U45" s="374">
        <f t="shared" si="9"/>
        <v>385.36179618586198</v>
      </c>
    </row>
    <row r="46" spans="1:21" x14ac:dyDescent="0.2">
      <c r="A46" s="125"/>
      <c r="B46" s="110" t="s">
        <v>84</v>
      </c>
      <c r="C46" s="110">
        <v>31</v>
      </c>
      <c r="D46" s="111">
        <f t="shared" si="7"/>
        <v>744</v>
      </c>
      <c r="E46" s="111">
        <f t="shared" si="10"/>
        <v>5832</v>
      </c>
      <c r="F46" s="194">
        <f>'Energy Charge'!N26</f>
        <v>1448.015969650877</v>
      </c>
      <c r="G46" s="112">
        <f>C46*'Residential Rates'!$C$13</f>
        <v>14.879999999999999</v>
      </c>
      <c r="H46" s="112">
        <f>'Energy Charge'!U26</f>
        <v>162.10945567343191</v>
      </c>
      <c r="I46" s="112">
        <f>F46*PSC!C14</f>
        <v>200.72397371300457</v>
      </c>
      <c r="J46" s="168">
        <f>(G46+H46)*'Taxes &amp; Other Charges'!$D$4</f>
        <v>-4.3964180789280487</v>
      </c>
      <c r="K46" s="79">
        <f>(G46+H46)*'Taxes &amp; Other Charges'!$D$5</f>
        <v>3.6100539273709904</v>
      </c>
      <c r="L46" s="79">
        <f>F46*'Taxes &amp; Other Charges'!$D$6</f>
        <v>17.376191635810525</v>
      </c>
      <c r="M46" s="79">
        <f>F46*'Taxes &amp; Other Charges'!$D$8</f>
        <v>4.7379082526976699</v>
      </c>
      <c r="N46" s="79">
        <f>(G46+H46+J46+K46+M46+I46)*'Taxes &amp; Other Charges'!$D$11</f>
        <v>8.9920267753673162</v>
      </c>
      <c r="O46" s="79">
        <f>(G46+H46+I46+J46+K46+M46+N46)*'Taxes &amp; Other Charges'!$D$13</f>
        <v>1.1180603347525468</v>
      </c>
      <c r="P46" s="79">
        <f>(I46+L46)*'Taxes &amp; Other Charges'!$D$14</f>
        <v>0.27851391115043689</v>
      </c>
      <c r="Q46" s="79">
        <f>(G46+H46+J46+K46+M46+N46+O46-L46)*'Taxes &amp; Other Charges'!$D$15</f>
        <v>4.393801174901462</v>
      </c>
      <c r="R46" s="79">
        <f>(G46+H46+I46+J46+K46+M46+N46+O46+P46+Q46)*'Taxes &amp; Other Charges'!$D$16</f>
        <v>9.9111843920937215</v>
      </c>
      <c r="S46" s="169">
        <f t="shared" si="6"/>
        <v>46.021322325216616</v>
      </c>
      <c r="T46" s="373">
        <f t="shared" si="8"/>
        <v>406.35856007584255</v>
      </c>
      <c r="U46" s="374">
        <f t="shared" si="9"/>
        <v>387.4553489083815</v>
      </c>
    </row>
    <row r="47" spans="1:21" x14ac:dyDescent="0.2">
      <c r="A47" s="125"/>
      <c r="B47" s="110" t="s">
        <v>100</v>
      </c>
      <c r="C47" s="110">
        <v>30</v>
      </c>
      <c r="D47" s="111">
        <f t="shared" si="7"/>
        <v>720</v>
      </c>
      <c r="E47" s="111">
        <f t="shared" si="10"/>
        <v>6552</v>
      </c>
      <c r="F47" s="194">
        <f>'Energy Charge'!N27</f>
        <v>1128.2264348029821</v>
      </c>
      <c r="G47" s="112">
        <f>C47*'Residential Rates'!$C$13</f>
        <v>14.399999999999999</v>
      </c>
      <c r="H47" s="112">
        <f>'Energy Charge'!U27</f>
        <v>124.94991172410651</v>
      </c>
      <c r="I47" s="112">
        <f>F47*PSC!C15</f>
        <v>150.57874112098</v>
      </c>
      <c r="J47" s="168">
        <f>(G47+H47)*'Taxes &amp; Other Charges'!$D$4</f>
        <v>-3.4614518072268057</v>
      </c>
      <c r="K47" s="79">
        <f>(G47+H47)*'Taxes &amp; Other Charges'!$D$5</f>
        <v>2.8423201494366004</v>
      </c>
      <c r="L47" s="79">
        <f>F47*'Taxes &amp; Other Charges'!$D$6</f>
        <v>13.538717217635785</v>
      </c>
      <c r="M47" s="79">
        <f>F47*'Taxes &amp; Other Charges'!$D$8</f>
        <v>3.6915568946753576</v>
      </c>
      <c r="N47" s="79">
        <f>(G47+H47+J47+K47+M47+I47)*'Taxes &amp; Other Charges'!$D$11</f>
        <v>6.9031053996112517</v>
      </c>
      <c r="O47" s="79">
        <f>(G47+H47+I47+J47+K47+M47+N47)*'Taxes &amp; Other Charges'!$D$13</f>
        <v>0.85832577312429026</v>
      </c>
      <c r="P47" s="79">
        <f>(I47+L47)*'Taxes &amp; Other Charges'!$D$14</f>
        <v>0.20957799429841234</v>
      </c>
      <c r="Q47" s="79">
        <f>(G47+H47+J47+K47+M47+N47+O47-L47)*'Taxes &amp; Other Charges'!$D$15</f>
        <v>3.4569831431261964</v>
      </c>
      <c r="R47" s="79">
        <f>(G47+H47+I47+J47+K47+M47+N47+O47+P47+Q47)*'Taxes &amp; Other Charges'!$D$16</f>
        <v>7.6107267598032955</v>
      </c>
      <c r="S47" s="169">
        <f t="shared" si="6"/>
        <v>35.649861524484379</v>
      </c>
      <c r="T47" s="373">
        <f t="shared" si="8"/>
        <v>312.03979715193509</v>
      </c>
      <c r="U47" s="374">
        <f t="shared" si="9"/>
        <v>297.52596499252053</v>
      </c>
    </row>
    <row r="48" spans="1:21" x14ac:dyDescent="0.2">
      <c r="A48" s="125"/>
      <c r="B48" s="101" t="s">
        <v>86</v>
      </c>
      <c r="C48" s="101">
        <v>31</v>
      </c>
      <c r="D48" s="102">
        <f t="shared" si="7"/>
        <v>744</v>
      </c>
      <c r="E48" s="102">
        <f t="shared" si="10"/>
        <v>7296</v>
      </c>
      <c r="F48" s="193">
        <f>'Energy Charge'!N28</f>
        <v>1138.0046840418393</v>
      </c>
      <c r="G48" s="108">
        <f>C48*'Residential Rates'!$D$13</f>
        <v>14.879999999999999</v>
      </c>
      <c r="H48" s="108">
        <f>'Energy Charge'!U28</f>
        <v>73.983037012517059</v>
      </c>
      <c r="I48" s="108">
        <f>F48*PSC!C16</f>
        <v>153.10601218630501</v>
      </c>
      <c r="J48" s="166">
        <f>(G48+H48)*'Taxes &amp; Other Charges'!$D$4</f>
        <v>-2.2073578393909239</v>
      </c>
      <c r="K48" s="109">
        <f>(G48+H48)*'Taxes &amp; Other Charges'!$D$5</f>
        <v>1.8125393659443103</v>
      </c>
      <c r="L48" s="109">
        <f>F48*'Taxes &amp; Other Charges'!$D$7</f>
        <v>4.3244177993589892</v>
      </c>
      <c r="M48" s="109">
        <f>F48*'Taxes &amp; Other Charges'!$D$8</f>
        <v>3.7235513261848983</v>
      </c>
      <c r="N48" s="109">
        <f>(G48+H48+J48+K48+M48+I48)*'Taxes &amp; Other Charges'!$D$11</f>
        <v>5.7792157451347617</v>
      </c>
      <c r="O48" s="109">
        <f>(G48+H48+I48+J48+K48+M48+N48)*'Taxes &amp; Other Charges'!$D$13</f>
        <v>0.7185823676941413</v>
      </c>
      <c r="P48" s="109">
        <f>(I48+L48)*'Taxes &amp; Other Charges'!$D$14</f>
        <v>0.20103865909169291</v>
      </c>
      <c r="Q48" s="109">
        <f>(G48+H48+J48+K48+M48+N48+O48-L48)*'Taxes &amp; Other Charges'!$D$15</f>
        <v>2.3873439343715703</v>
      </c>
      <c r="R48" s="109">
        <f>(G48+H48+I48+J48+K48+M48+N48+O48+P48+Q48)*'Taxes &amp; Other Charges'!$D$16</f>
        <v>6.3595990689463129</v>
      </c>
      <c r="S48" s="167">
        <f t="shared" si="6"/>
        <v>23.098930427335755</v>
      </c>
      <c r="T48" s="373">
        <f t="shared" si="8"/>
        <v>260.74356182679878</v>
      </c>
      <c r="U48" s="374">
        <f t="shared" si="9"/>
        <v>248.60474701271772</v>
      </c>
    </row>
    <row r="49" spans="1:21" ht="12.75" customHeight="1" x14ac:dyDescent="0.2">
      <c r="A49" s="125"/>
      <c r="B49" s="101" t="s">
        <v>87</v>
      </c>
      <c r="C49" s="101">
        <v>30</v>
      </c>
      <c r="D49" s="102">
        <f t="shared" si="7"/>
        <v>720</v>
      </c>
      <c r="E49" s="102">
        <f t="shared" si="10"/>
        <v>8016</v>
      </c>
      <c r="F49" s="193">
        <f>'Energy Charge'!N29</f>
        <v>1551.6185783623641</v>
      </c>
      <c r="G49" s="108">
        <f>C49*'Residential Rates'!$D$13</f>
        <v>14.399999999999999</v>
      </c>
      <c r="H49" s="108">
        <f>'Energy Charge'!U29</f>
        <v>94.911900065135626</v>
      </c>
      <c r="I49" s="108">
        <f>F49*PSC!C17</f>
        <v>214.70056592515704</v>
      </c>
      <c r="J49" s="166">
        <f>(G49+H49)*'Taxes &amp; Other Charges'!$D$4</f>
        <v>-2.715307597617969</v>
      </c>
      <c r="K49" s="109">
        <f>(G49+H49)*'Taxes &amp; Other Charges'!$D$5</f>
        <v>2.2296348256285712</v>
      </c>
      <c r="L49" s="109">
        <f>F49*'Taxes &amp; Other Charges'!$D$7</f>
        <v>5.8961505977769839</v>
      </c>
      <c r="M49" s="109">
        <f>F49*'Taxes &amp; Other Charges'!$D$8</f>
        <v>5.076895988401656</v>
      </c>
      <c r="N49" s="109">
        <f>(G49+H49+J49+K49+M49+I49)*'Taxes &amp; Other Charges'!$D$11</f>
        <v>7.7419029177099681</v>
      </c>
      <c r="O49" s="109">
        <f>(G49+H49+I49+J49+K49+M49+N49)*'Taxes &amp; Other Charges'!$D$13</f>
        <v>0.96262108466007523</v>
      </c>
      <c r="P49" s="109">
        <f>(I49+L49)*'Taxes &amp; Other Charges'!$D$14</f>
        <v>0.28170200699978676</v>
      </c>
      <c r="Q49" s="109">
        <f>(G49+H49+J49+K49+M49+N49+O49-L49)*'Taxes &amp; Other Charges'!$D$15</f>
        <v>2.9526841546626796</v>
      </c>
      <c r="R49" s="109">
        <f>(G49+H49+I49+J49+K49+M49+N49+O49+P49+Q49)*'Taxes &amp; Other Charges'!$D$16</f>
        <v>8.5135649842684362</v>
      </c>
      <c r="S49" s="167">
        <f t="shared" si="6"/>
        <v>30.939848962490188</v>
      </c>
      <c r="T49" s="373">
        <f t="shared" si="8"/>
        <v>349.05616435500588</v>
      </c>
      <c r="U49" s="374">
        <f t="shared" si="9"/>
        <v>332.80069645302746</v>
      </c>
    </row>
    <row r="50" spans="1:21" ht="13.5" thickBot="1" x14ac:dyDescent="0.25">
      <c r="A50" s="125"/>
      <c r="B50" s="114" t="s">
        <v>88</v>
      </c>
      <c r="C50" s="114">
        <v>31</v>
      </c>
      <c r="D50" s="115">
        <f t="shared" si="7"/>
        <v>744</v>
      </c>
      <c r="E50" s="115">
        <f t="shared" si="10"/>
        <v>8760</v>
      </c>
      <c r="F50" s="195">
        <f>'Energy Charge'!N30</f>
        <v>1955.144423149331</v>
      </c>
      <c r="G50" s="117">
        <f>C50*'Residential Rates'!$D$13</f>
        <v>14.879999999999999</v>
      </c>
      <c r="H50" s="117">
        <f>'Energy Charge'!U30</f>
        <v>115.33030781135615</v>
      </c>
      <c r="I50" s="117">
        <f>F50*PSC!C18</f>
        <v>247.60731032532388</v>
      </c>
      <c r="J50" s="170">
        <f>(G50+H50)*'Taxes &amp; Other Charges'!$D$4</f>
        <v>-3.234424046034087</v>
      </c>
      <c r="K50" s="171">
        <f>(G50+H50)*'Taxes &amp; Other Charges'!$D$5</f>
        <v>2.6558996484282313</v>
      </c>
      <c r="L50" s="171">
        <f>F50*'Taxes &amp; Other Charges'!$D$7</f>
        <v>7.4295488079674579</v>
      </c>
      <c r="M50" s="171">
        <f>F50*'Taxes &amp; Other Charges'!$D$8</f>
        <v>6.3972325525446117</v>
      </c>
      <c r="N50" s="171">
        <f>(G50+H50+J50+K50+M50+I50)*'Taxes &amp; Other Charges'!$D$11</f>
        <v>9.0384718474305394</v>
      </c>
      <c r="O50" s="171">
        <f>(G50+H50+I50+J50+K50+M50+N50)*'Taxes &amp; Other Charges'!$D$13</f>
        <v>1.1238352722739591</v>
      </c>
      <c r="P50" s="171">
        <f>(I50+L50)*'Taxes &amp; Other Charges'!$D$14</f>
        <v>0.32568206911321301</v>
      </c>
      <c r="Q50" s="171">
        <f>(G50+H50+J50+K50+M50+N50+O50-L50)*'Taxes &amp; Other Charges'!$D$15</f>
        <v>3.5105341274599304</v>
      </c>
      <c r="R50" s="171">
        <f>(G50+H50+I50+J50+K50+M50+N50+O50+P50+Q50)*'Taxes &amp; Other Charges'!$D$16</f>
        <v>9.94087124019741</v>
      </c>
      <c r="S50" s="172">
        <f t="shared" si="6"/>
        <v>37.187651519381262</v>
      </c>
      <c r="T50" s="373">
        <f t="shared" si="8"/>
        <v>407.57572084809379</v>
      </c>
      <c r="U50" s="374">
        <f t="shared" si="9"/>
        <v>388.59637776046588</v>
      </c>
    </row>
    <row r="51" spans="1:21" x14ac:dyDescent="0.2">
      <c r="B51" s="119"/>
      <c r="C51" s="119"/>
      <c r="D51" s="119"/>
      <c r="E51" s="120" t="s">
        <v>91</v>
      </c>
      <c r="F51" s="121">
        <f>SUM(F39:F50)</f>
        <v>18118.381455428829</v>
      </c>
      <c r="G51" s="88">
        <f>SUM(G39:G50)</f>
        <v>175.2</v>
      </c>
      <c r="H51" s="88">
        <f>SUM(H39:H50)</f>
        <v>1367.851714009744</v>
      </c>
      <c r="I51" s="88">
        <f>SUM(I39:I50)</f>
        <v>2138.7498028948989</v>
      </c>
      <c r="J51" s="122">
        <f t="shared" ref="J51:S51" si="11">SUM(J39:J50)</f>
        <v>-38.329404576002048</v>
      </c>
      <c r="K51" s="122">
        <f t="shared" si="11"/>
        <v>31.473625810656749</v>
      </c>
      <c r="L51" s="122">
        <f t="shared" si="11"/>
        <v>111.90755107626022</v>
      </c>
      <c r="M51" s="122">
        <f t="shared" si="11"/>
        <v>59.283344122163129</v>
      </c>
      <c r="N51" s="122">
        <f t="shared" si="11"/>
        <v>87.978437178080014</v>
      </c>
      <c r="O51" s="122">
        <f t="shared" si="11"/>
        <v>10.939157920635967</v>
      </c>
      <c r="P51" s="122">
        <f t="shared" si="11"/>
        <v>2.8740894410211699</v>
      </c>
      <c r="Q51" s="122">
        <f t="shared" si="11"/>
        <v>40.035397392418758</v>
      </c>
      <c r="R51" s="122">
        <f t="shared" si="11"/>
        <v>96.901404104840424</v>
      </c>
      <c r="S51" s="88">
        <f t="shared" si="11"/>
        <v>403.06360247007433</v>
      </c>
      <c r="T51" s="106"/>
    </row>
    <row r="52" spans="1:21" x14ac:dyDescent="0.2">
      <c r="T52" s="92"/>
    </row>
    <row r="53" spans="1:21" ht="13.5" thickBot="1" x14ac:dyDescent="0.25"/>
    <row r="54" spans="1:21" ht="15.75" customHeight="1" thickBot="1" x14ac:dyDescent="0.3">
      <c r="B54" s="93" t="s">
        <v>109</v>
      </c>
      <c r="C54" s="94"/>
      <c r="D54" s="95"/>
      <c r="J54" s="585" t="s">
        <v>40</v>
      </c>
      <c r="K54" s="586"/>
      <c r="L54" s="586"/>
      <c r="M54" s="586"/>
      <c r="N54" s="586"/>
      <c r="O54" s="586"/>
      <c r="P54" s="586"/>
      <c r="Q54" s="586"/>
      <c r="R54" s="586"/>
      <c r="S54" s="587"/>
    </row>
    <row r="55" spans="1:21" ht="63.75" x14ac:dyDescent="0.2">
      <c r="B55" s="96" t="s">
        <v>27</v>
      </c>
      <c r="C55" s="96" t="s">
        <v>90</v>
      </c>
      <c r="D55" s="96" t="s">
        <v>93</v>
      </c>
      <c r="E55" s="96" t="s">
        <v>94</v>
      </c>
      <c r="F55" s="123" t="s">
        <v>114</v>
      </c>
      <c r="G55" s="96" t="s">
        <v>0</v>
      </c>
      <c r="H55" s="97" t="s">
        <v>96</v>
      </c>
      <c r="I55" s="98" t="s">
        <v>78</v>
      </c>
      <c r="J55" s="197" t="s">
        <v>57</v>
      </c>
      <c r="K55" s="198" t="s">
        <v>59</v>
      </c>
      <c r="L55" s="198" t="s">
        <v>97</v>
      </c>
      <c r="M55" s="198" t="s">
        <v>63</v>
      </c>
      <c r="N55" s="198" t="s">
        <v>66</v>
      </c>
      <c r="O55" s="198" t="s">
        <v>70</v>
      </c>
      <c r="P55" s="198" t="s">
        <v>71</v>
      </c>
      <c r="Q55" s="198" t="s">
        <v>72</v>
      </c>
      <c r="R55" s="198" t="s">
        <v>73</v>
      </c>
      <c r="S55" s="99" t="s">
        <v>98</v>
      </c>
      <c r="T55" s="100" t="s">
        <v>167</v>
      </c>
      <c r="U55" s="100" t="s">
        <v>338</v>
      </c>
    </row>
    <row r="56" spans="1:21" x14ac:dyDescent="0.2">
      <c r="B56" s="101" t="s">
        <v>79</v>
      </c>
      <c r="C56" s="101">
        <v>31</v>
      </c>
      <c r="D56" s="102">
        <f>C56*$C$7</f>
        <v>744</v>
      </c>
      <c r="E56" s="102"/>
      <c r="F56" s="193">
        <f>'Energy Charge'!N35+'Energy Charge'!N49</f>
        <v>1197.8957419912199</v>
      </c>
      <c r="G56" s="104">
        <f>C56*'Residential Rates'!$I$7</f>
        <v>62.309999999999995</v>
      </c>
      <c r="H56" s="104">
        <f>'Energy Charge'!U35+'Energy Charge'!U49</f>
        <v>80.158863823943875</v>
      </c>
      <c r="I56" s="104">
        <f>F56*PSC!C7</f>
        <v>143.18088435298452</v>
      </c>
      <c r="J56" s="164">
        <f>(G56+H56)*'Taxes &amp; Other Charges'!$D$4</f>
        <v>-3.538926577386766</v>
      </c>
      <c r="K56" s="105">
        <f>(G56+H56)*'Taxes &amp; Other Charges'!$D$5</f>
        <v>2.9059374154169832</v>
      </c>
      <c r="L56" s="105">
        <f>F56*'Taxes &amp; Other Charges'!$D$7</f>
        <v>4.5520038195666359</v>
      </c>
      <c r="M56" s="105">
        <f>F56*'Taxes &amp; Other Charges'!$D$8</f>
        <v>3.9195148677952716</v>
      </c>
      <c r="N56" s="105">
        <f>(G56+H56+J56+K56+M56+I56)*'Taxes &amp; Other Charges'!$D$11</f>
        <v>6.8073386126776816</v>
      </c>
      <c r="O56" s="105">
        <f>(G56+H56+I56+J56+K56+M56+N56)*'Taxes &amp; Other Charges'!$D$13</f>
        <v>0.84641821896192504</v>
      </c>
      <c r="P56" s="105">
        <f>(I56+L56)*'Taxes &amp; Other Charges'!$D$14</f>
        <v>0.18865489819634781</v>
      </c>
      <c r="Q56" s="105">
        <f>(G56+H56+J56+K56+M56+N56+O56-L56)*'Taxes &amp; Other Charges'!$D$15</f>
        <v>3.765936849166069</v>
      </c>
      <c r="R56" s="105">
        <f>(G56+H56+I56+J56+K56+M56+N56+O56+P56+Q56)*'Taxes &amp; Other Charges'!$D$16</f>
        <v>7.5136155615438973</v>
      </c>
      <c r="S56" s="165">
        <f t="shared" ref="S56:S67" si="12">SUM(J56:R56)</f>
        <v>26.960493665938046</v>
      </c>
      <c r="T56" s="373">
        <f>SUM(G56:K56,M56:R56)</f>
        <v>308.05823802329974</v>
      </c>
      <c r="U56" s="374">
        <f>SUM(G56:I56,J56:K56,O56:Q56,M56)</f>
        <v>293.73728384907821</v>
      </c>
    </row>
    <row r="57" spans="1:21" x14ac:dyDescent="0.2">
      <c r="B57" s="101" t="s">
        <v>80</v>
      </c>
      <c r="C57" s="101">
        <v>28</v>
      </c>
      <c r="D57" s="102">
        <f t="shared" ref="D57:D67" si="13">C57*$C$7</f>
        <v>672</v>
      </c>
      <c r="E57" s="102">
        <f>D57+D56</f>
        <v>1416</v>
      </c>
      <c r="F57" s="193">
        <f>'Energy Charge'!N36+'Energy Charge'!N50</f>
        <v>987.94951500982415</v>
      </c>
      <c r="G57" s="108">
        <f>C57*'Residential Rates'!$I$7</f>
        <v>56.279999999999994</v>
      </c>
      <c r="H57" s="108">
        <f>'Energy Charge'!U36+'Energy Charge'!U50</f>
        <v>63.802774490398605</v>
      </c>
      <c r="I57" s="108">
        <f>F57*PSC!C8</f>
        <v>108.72285617731613</v>
      </c>
      <c r="J57" s="166">
        <f>(G57+H57)*'Taxes &amp; Other Charges'!$D$4</f>
        <v>-2.9828561183415014</v>
      </c>
      <c r="K57" s="109">
        <f>(G57+H57)*'Taxes &amp; Other Charges'!$D$5</f>
        <v>2.4493283512806601</v>
      </c>
      <c r="L57" s="109">
        <f>F57*'Taxes &amp; Other Charges'!$D$7</f>
        <v>3.7542081570373318</v>
      </c>
      <c r="M57" s="109">
        <f>F57*'Taxes &amp; Other Charges'!$D$8</f>
        <v>3.2325708131121447</v>
      </c>
      <c r="N57" s="109">
        <f>(G57+H57+J57+K57+M57+I57)*'Taxes &amp; Other Charges'!$D$11</f>
        <v>5.4542501126963279</v>
      </c>
      <c r="O57" s="109">
        <f>(G57+H57+I57+J57+K57+M57+N57)*'Taxes &amp; Other Charges'!$D$13</f>
        <v>0.67817643999133537</v>
      </c>
      <c r="P57" s="109">
        <f>(I57+L57)*'Taxes &amp; Other Charges'!$D$14</f>
        <v>0.14363321115496935</v>
      </c>
      <c r="Q57" s="109">
        <f>(G57+H57+J57+K57+M57+N57+O57-L57)*'Taxes &amp; Other Charges'!$D$15</f>
        <v>3.1664237490462042</v>
      </c>
      <c r="R57" s="109">
        <f>(G57+H57+I57+J57+K57+M57+N57+O57+P57+Q57)*'Taxes &amp; Other Charges'!$D$16</f>
        <v>6.0236789306663727</v>
      </c>
      <c r="S57" s="167">
        <f t="shared" si="12"/>
        <v>21.919413646643843</v>
      </c>
      <c r="T57" s="373">
        <f t="shared" ref="T57:T67" si="14">SUM(G57:K57,M57:R57)</f>
        <v>246.97083615732126</v>
      </c>
      <c r="U57" s="374">
        <f t="shared" ref="U57:U67" si="15">SUM(G57:I57,J57:K57,O57:Q57,M57)</f>
        <v>235.49290711395858</v>
      </c>
    </row>
    <row r="58" spans="1:21" x14ac:dyDescent="0.2">
      <c r="B58" s="101" t="s">
        <v>81</v>
      </c>
      <c r="C58" s="101">
        <v>31</v>
      </c>
      <c r="D58" s="102">
        <f t="shared" si="13"/>
        <v>744</v>
      </c>
      <c r="E58" s="102">
        <f>D58+E57</f>
        <v>2160</v>
      </c>
      <c r="F58" s="193">
        <f>'Energy Charge'!N37+'Energy Charge'!N51</f>
        <v>1090.1810714836172</v>
      </c>
      <c r="G58" s="108">
        <f>C58*'Residential Rates'!$I$7</f>
        <v>62.309999999999995</v>
      </c>
      <c r="H58" s="108">
        <f>'Energy Charge'!U37+'Energy Charge'!U51</f>
        <v>71.204685370395538</v>
      </c>
      <c r="I58" s="108">
        <f>F58*PSC!C9</f>
        <v>102.42796257124326</v>
      </c>
      <c r="J58" s="166">
        <f>(G58+H58)*'Taxes &amp; Other Charges'!$D$4</f>
        <v>-3.3165047846006255</v>
      </c>
      <c r="K58" s="109">
        <f>(G58+H58)*'Taxes &amp; Other Charges'!$D$5</f>
        <v>2.7232990374999577</v>
      </c>
      <c r="L58" s="109">
        <f>F58*'Taxes &amp; Other Charges'!$D$7</f>
        <v>4.1426880716377452</v>
      </c>
      <c r="M58" s="109">
        <f>F58*'Taxes &amp; Other Charges'!$D$8</f>
        <v>3.5670724658943955</v>
      </c>
      <c r="N58" s="109">
        <f>(G58+H58+J58+K58+M58+I58)*'Taxes &amp; Other Charges'!$D$11</f>
        <v>5.6288730853997908</v>
      </c>
      <c r="O58" s="109">
        <f>(G58+H58+I58+J58+K58+M58+N58)*'Taxes &amp; Other Charges'!$D$13</f>
        <v>0.69988889972857216</v>
      </c>
      <c r="P58" s="109">
        <f>(I58+L58)*'Taxes &amp; Other Charges'!$D$14</f>
        <v>0.13609072087095903</v>
      </c>
      <c r="Q58" s="109">
        <f>(G58+H58+J58+K58+M58+N58+O58-L58)*'Taxes &amp; Other Charges'!$D$15</f>
        <v>3.5083293632417987</v>
      </c>
      <c r="R58" s="109">
        <f>(G58+H58+I58+J58+K58+M58+N58+O58+P58+Q58)*'Taxes &amp; Other Charges'!$D$16</f>
        <v>6.2222424182418408</v>
      </c>
      <c r="S58" s="167">
        <f t="shared" si="12"/>
        <v>23.311979277914435</v>
      </c>
      <c r="T58" s="373">
        <f t="shared" si="14"/>
        <v>255.11193914791548</v>
      </c>
      <c r="U58" s="374">
        <f t="shared" si="15"/>
        <v>243.26082364427384</v>
      </c>
    </row>
    <row r="59" spans="1:21" ht="17.25" customHeight="1" x14ac:dyDescent="0.2">
      <c r="B59" s="101" t="s">
        <v>82</v>
      </c>
      <c r="C59" s="101">
        <v>30</v>
      </c>
      <c r="D59" s="102">
        <f t="shared" si="13"/>
        <v>720</v>
      </c>
      <c r="E59" s="102">
        <f>D59+E58</f>
        <v>2880</v>
      </c>
      <c r="F59" s="193">
        <f>'Energy Charge'!N38+'Energy Charge'!N52</f>
        <v>1010.0237996242572</v>
      </c>
      <c r="G59" s="108">
        <f>C59*'Residential Rates'!$I$7</f>
        <v>60.3</v>
      </c>
      <c r="H59" s="108">
        <f>'Energy Charge'!U38+'Energy Charge'!U52</f>
        <v>65.034771859040887</v>
      </c>
      <c r="I59" s="108">
        <f>F59*PSC!C10</f>
        <v>89.755764953609614</v>
      </c>
      <c r="J59" s="166">
        <f>(G59+H59)*'Taxes &amp; Other Charges'!$D$4</f>
        <v>-3.1133157329785757</v>
      </c>
      <c r="K59" s="109">
        <f>(G59+H59)*'Taxes &amp; Other Charges'!$D$5</f>
        <v>2.5564533416088566</v>
      </c>
      <c r="L59" s="109">
        <f>F59*'Taxes &amp; Other Charges'!$D$7</f>
        <v>3.8380904385721775</v>
      </c>
      <c r="M59" s="109">
        <f>F59*'Taxes &amp; Other Charges'!$D$8</f>
        <v>3.3047978723705698</v>
      </c>
      <c r="N59" s="109">
        <f>(G59+H59+J59+K59+M59+I59)*'Taxes &amp; Other Charges'!$D$11</f>
        <v>5.1322744072384268</v>
      </c>
      <c r="O59" s="109">
        <f>(G59+H59+I59+J59+K59+M59+N59)*'Taxes &amp; Other Charges'!$D$13</f>
        <v>0.63814227705794657</v>
      </c>
      <c r="P59" s="109">
        <f>(I59+L59)*'Taxes &amp; Other Charges'!$D$14</f>
        <v>0.11951935333581615</v>
      </c>
      <c r="Q59" s="109">
        <f>(G59+H59+J59+K59+M59+N59+O59-L59)*'Taxes &amp; Other Charges'!$D$15</f>
        <v>3.2892503346862916</v>
      </c>
      <c r="R59" s="109">
        <f>(G59+H59+I59+J59+K59+M59+N59+O59+P59+Q59)*'Taxes &amp; Other Charges'!$D$16</f>
        <v>5.6754414666492465</v>
      </c>
      <c r="S59" s="167">
        <f t="shared" si="12"/>
        <v>21.440653758540755</v>
      </c>
      <c r="T59" s="373">
        <f t="shared" si="14"/>
        <v>232.69310013261907</v>
      </c>
      <c r="U59" s="374">
        <f t="shared" si="15"/>
        <v>221.88538425873139</v>
      </c>
    </row>
    <row r="60" spans="1:21" x14ac:dyDescent="0.2">
      <c r="B60" s="101" t="s">
        <v>31</v>
      </c>
      <c r="C60" s="101">
        <v>31</v>
      </c>
      <c r="D60" s="102">
        <f t="shared" si="13"/>
        <v>744</v>
      </c>
      <c r="E60" s="102">
        <f t="shared" ref="E60:E67" si="16">D60+E59</f>
        <v>3624</v>
      </c>
      <c r="F60" s="193">
        <f>'Energy Charge'!N39+'Energy Charge'!N53</f>
        <v>1123.4992674265247</v>
      </c>
      <c r="G60" s="108">
        <f>C60*'Residential Rates'!$I$7</f>
        <v>62.309999999999995</v>
      </c>
      <c r="H60" s="108">
        <f>'Energy Charge'!U39+'Energy Charge'!U53</f>
        <v>73.613594233469584</v>
      </c>
      <c r="I60" s="108">
        <f>F60*PSC!C11</f>
        <v>115.32944679986761</v>
      </c>
      <c r="J60" s="166">
        <f>(G60+H60)*'Taxes &amp; Other Charges'!$D$4</f>
        <v>-3.3763420807593842</v>
      </c>
      <c r="K60" s="109">
        <f>(G60+H60)*'Taxes &amp; Other Charges'!$D$5</f>
        <v>2.7724335515800789</v>
      </c>
      <c r="L60" s="109">
        <f>F60*'Taxes &amp; Other Charges'!$D$7</f>
        <v>4.2692972162207941</v>
      </c>
      <c r="M60" s="109">
        <f>F60*'Taxes &amp; Other Charges'!$D$8</f>
        <v>3.6760896030195891</v>
      </c>
      <c r="N60" s="109">
        <f>(G60+H60+J60+K60+M60+I60)*'Taxes &amp; Other Charges'!$D$11</f>
        <v>5.9919022328451019</v>
      </c>
      <c r="O60" s="109">
        <f>(G60+H60+I60+J60+K60+M60+N60)*'Taxes &amp; Other Charges'!$D$13</f>
        <v>0.74502760986114469</v>
      </c>
      <c r="P60" s="109">
        <f>(I60+L60)*'Taxes &amp; Other Charges'!$D$14</f>
        <v>0.15272759610854489</v>
      </c>
      <c r="Q60" s="109">
        <f>(G60+H60+J60+K60+M60+N60+O60-L60)*'Taxes &amp; Other Charges'!$D$15</f>
        <v>3.5788827573170883</v>
      </c>
      <c r="R60" s="109">
        <f>(G60+H60+I60+J60+K60+M60+N60+O60+P60+Q60)*'Taxes &amp; Other Charges'!$D$16</f>
        <v>6.6198440575827355</v>
      </c>
      <c r="S60" s="167">
        <f t="shared" si="12"/>
        <v>24.429862543775691</v>
      </c>
      <c r="T60" s="373">
        <f t="shared" si="14"/>
        <v>271.41360636089212</v>
      </c>
      <c r="U60" s="374">
        <f t="shared" si="15"/>
        <v>258.80186007046422</v>
      </c>
    </row>
    <row r="61" spans="1:21" x14ac:dyDescent="0.2">
      <c r="B61" s="110" t="s">
        <v>83</v>
      </c>
      <c r="C61" s="110">
        <v>30</v>
      </c>
      <c r="D61" s="111">
        <f t="shared" si="13"/>
        <v>720</v>
      </c>
      <c r="E61" s="111">
        <f t="shared" si="16"/>
        <v>4344</v>
      </c>
      <c r="F61" s="194">
        <f>'Energy Charge'!N40+'Energy Charge'!N54</f>
        <v>1340.0777361448045</v>
      </c>
      <c r="G61" s="112">
        <f>C61*'Residential Rates'!$I$7</f>
        <v>60.3</v>
      </c>
      <c r="H61" s="112">
        <f>'Energy Charge'!U40+'Energy Charge'!U54</f>
        <v>95.647753573906897</v>
      </c>
      <c r="I61" s="112">
        <f>F61*PSC!C12</f>
        <v>137.04438976458457</v>
      </c>
      <c r="J61" s="168">
        <f>(G61+H61)*'Taxes &amp; Other Charges'!$D$4</f>
        <v>-3.8737421987758469</v>
      </c>
      <c r="K61" s="79">
        <f>(G61+H61)*'Taxes &amp; Other Charges'!$D$5</f>
        <v>3.1808663296469786</v>
      </c>
      <c r="L61" s="79">
        <f>F61*'Taxes &amp; Other Charges'!$D$6</f>
        <v>16.080932833737656</v>
      </c>
      <c r="M61" s="79">
        <f>F61*'Taxes &amp; Other Charges'!$D$8</f>
        <v>4.3847343526658005</v>
      </c>
      <c r="N61" s="79">
        <f>(G61+H61+J61+K61+M61+I61)*'Taxes &amp; Other Charges'!$D$11</f>
        <v>6.9898750829269876</v>
      </c>
      <c r="O61" s="79">
        <f>(G61+H61+I61+J61+K61+M61+N61)*'Taxes &amp; Other Charges'!$D$13</f>
        <v>0.86911463570198222</v>
      </c>
      <c r="P61" s="79">
        <f>(I61+L61)*'Taxes &amp; Other Charges'!$D$14</f>
        <v>0.19554103695805747</v>
      </c>
      <c r="Q61" s="79">
        <f>(G61+H61+J61+K61+M61+N61+O61-L61)*'Taxes &amp; Other Charges'!$D$15</f>
        <v>3.8307156065721362</v>
      </c>
      <c r="R61" s="79">
        <f>(G61+H61+I61+J61+K61+M61+N61+O61+P61+Q61)*'Taxes &amp; Other Charges'!$D$16</f>
        <v>7.7142312046046886</v>
      </c>
      <c r="S61" s="169">
        <f t="shared" si="12"/>
        <v>39.372268884038441</v>
      </c>
      <c r="T61" s="373">
        <f t="shared" si="14"/>
        <v>316.28347938879222</v>
      </c>
      <c r="U61" s="374">
        <f t="shared" si="15"/>
        <v>301.57937310126056</v>
      </c>
    </row>
    <row r="62" spans="1:21" x14ac:dyDescent="0.2">
      <c r="B62" s="110" t="s">
        <v>99</v>
      </c>
      <c r="C62" s="110">
        <v>31</v>
      </c>
      <c r="D62" s="111">
        <f t="shared" si="13"/>
        <v>744</v>
      </c>
      <c r="E62" s="111">
        <f t="shared" si="16"/>
        <v>5088</v>
      </c>
      <c r="F62" s="194">
        <f>'Energy Charge'!N41+'Energy Charge'!N55</f>
        <v>1764.010629740593</v>
      </c>
      <c r="G62" s="112">
        <f>C62*'Residential Rates'!$I$7</f>
        <v>62.309999999999995</v>
      </c>
      <c r="H62" s="112">
        <f>'Energy Charge'!U41+'Energy Charge'!U55</f>
        <v>134.91747020168097</v>
      </c>
      <c r="I62" s="112">
        <f>F62*PSC!C13</f>
        <v>227.26983750388879</v>
      </c>
      <c r="J62" s="168">
        <f>(G62+H62)*'Taxes &amp; Other Charges'!$D$4</f>
        <v>-4.8991303598097558</v>
      </c>
      <c r="K62" s="79">
        <f>(G62+H62)*'Taxes &amp; Other Charges'!$D$5</f>
        <v>4.0228487097036867</v>
      </c>
      <c r="L62" s="79">
        <f>F62*'Taxes &amp; Other Charges'!$D$6</f>
        <v>21.168127556887118</v>
      </c>
      <c r="M62" s="79">
        <f>F62*'Taxes &amp; Other Charges'!$D$8</f>
        <v>5.7718427805112205</v>
      </c>
      <c r="N62" s="79">
        <f>(G62+H62+J62+K62+M62+I62)*'Taxes &amp; Other Charges'!$D$11</f>
        <v>10.11649598977557</v>
      </c>
      <c r="O62" s="79">
        <f>(G62+H62+I62+J62+K62+M62+N62)*'Taxes &amp; Other Charges'!$D$13</f>
        <v>1.2578758021312979</v>
      </c>
      <c r="P62" s="79">
        <f>(I62+L62)*'Taxes &amp; Other Charges'!$D$14</f>
        <v>0.31725528138261083</v>
      </c>
      <c r="Q62" s="79">
        <f>(G62+H62+J62+K62+M62+N62+O62-L62)*'Taxes &amp; Other Charges'!$D$15</f>
        <v>4.8657383425722101</v>
      </c>
      <c r="R62" s="79">
        <f>(G62+H62+I62+J62+K62+M62+N62+O62+P62+Q62)*'Taxes &amp; Other Charges'!$D$16</f>
        <v>11.148755856295915</v>
      </c>
      <c r="S62" s="169">
        <f t="shared" si="12"/>
        <v>53.769809959449873</v>
      </c>
      <c r="T62" s="373">
        <f t="shared" si="14"/>
        <v>457.09899010813251</v>
      </c>
      <c r="U62" s="374">
        <f t="shared" si="15"/>
        <v>435.83373826206105</v>
      </c>
    </row>
    <row r="63" spans="1:21" x14ac:dyDescent="0.2">
      <c r="B63" s="110" t="s">
        <v>84</v>
      </c>
      <c r="C63" s="110">
        <v>31</v>
      </c>
      <c r="D63" s="111">
        <f t="shared" si="13"/>
        <v>744</v>
      </c>
      <c r="E63" s="111">
        <f t="shared" si="16"/>
        <v>5832</v>
      </c>
      <c r="F63" s="194">
        <f>'Energy Charge'!N42+'Energy Charge'!N56</f>
        <v>1812.9941199366269</v>
      </c>
      <c r="G63" s="112">
        <f>C63*'Residential Rates'!$I$7</f>
        <v>62.309999999999995</v>
      </c>
      <c r="H63" s="112">
        <f>'Energy Charge'!U42+'Energy Charge'!U56</f>
        <v>141.69012223666587</v>
      </c>
      <c r="I63" s="112">
        <f>F63*PSC!C14</f>
        <v>251.31724490561521</v>
      </c>
      <c r="J63" s="168">
        <f>(G63+H63)*'Taxes &amp; Other Charges'!$D$4</f>
        <v>-5.0673630363587803</v>
      </c>
      <c r="K63" s="79">
        <f>(G63+H63)*'Taxes &amp; Other Charges'!$D$5</f>
        <v>4.1609904932612736</v>
      </c>
      <c r="L63" s="79">
        <f>F63*'Taxes &amp; Other Charges'!$D$6</f>
        <v>21.755929439239523</v>
      </c>
      <c r="M63" s="79">
        <f>F63*'Taxes &amp; Other Charges'!$D$8</f>
        <v>5.9321167604326437</v>
      </c>
      <c r="N63" s="79">
        <f>(G63+H63+J63+K63+M63+I63)*'Taxes &amp; Other Charges'!$D$11</f>
        <v>10.845683703632558</v>
      </c>
      <c r="O63" s="79">
        <f>(G63+H63+I63+J63+K63+M63+N63)*'Taxes &amp; Other Charges'!$D$13</f>
        <v>1.3485423314710181</v>
      </c>
      <c r="P63" s="79">
        <f>(I63+L63)*'Taxes &amp; Other Charges'!$D$14</f>
        <v>0.3487144436383795</v>
      </c>
      <c r="Q63" s="79">
        <f>(G63+H63+J63+K63+M63+N63+O63-L63)*'Taxes &amp; Other Charges'!$D$15</f>
        <v>5.0462438609985352</v>
      </c>
      <c r="R63" s="79">
        <f>(G63+H63+I63+J63+K63+M63+N63+O63+P63+Q63)*'Taxes &amp; Other Charges'!$D$16</f>
        <v>11.948307392483919</v>
      </c>
      <c r="S63" s="169">
        <f t="shared" si="12"/>
        <v>56.319165388799071</v>
      </c>
      <c r="T63" s="373">
        <f t="shared" si="14"/>
        <v>489.88060309184067</v>
      </c>
      <c r="U63" s="374">
        <f t="shared" si="15"/>
        <v>467.08661199572418</v>
      </c>
    </row>
    <row r="64" spans="1:21" x14ac:dyDescent="0.2">
      <c r="B64" s="110" t="s">
        <v>100</v>
      </c>
      <c r="C64" s="110">
        <v>30</v>
      </c>
      <c r="D64" s="111">
        <f t="shared" si="13"/>
        <v>720</v>
      </c>
      <c r="E64" s="111">
        <f t="shared" si="16"/>
        <v>6552</v>
      </c>
      <c r="F64" s="194">
        <f>'Energy Charge'!N43+'Energy Charge'!N57</f>
        <v>1380.8059131843802</v>
      </c>
      <c r="G64" s="112">
        <f>C64*'Residential Rates'!$I$7</f>
        <v>60.3</v>
      </c>
      <c r="H64" s="112">
        <f>'Energy Charge'!U43+'Energy Charge'!U57</f>
        <v>100.00498732947393</v>
      </c>
      <c r="I64" s="112">
        <f>F64*PSC!C15</f>
        <v>184.2892612031533</v>
      </c>
      <c r="J64" s="168">
        <f>(G64+H64)*'Taxes &amp; Other Charges'!$D$4</f>
        <v>-3.9819758852641325</v>
      </c>
      <c r="K64" s="79">
        <f>(G64+H64)*'Taxes &amp; Other Charges'!$D$5</f>
        <v>3.2697408265592793</v>
      </c>
      <c r="L64" s="79">
        <f>F64*'Taxes &amp; Other Charges'!$D$6</f>
        <v>16.569670958212562</v>
      </c>
      <c r="M64" s="79">
        <f>F64*'Taxes &amp; Other Charges'!$D$8</f>
        <v>4.5179969479392925</v>
      </c>
      <c r="N64" s="79">
        <f>(G64+H64+J64+K64+M64+I64)*'Taxes &amp; Other Charges'!$D$11</f>
        <v>8.2083042455390611</v>
      </c>
      <c r="O64" s="79">
        <f>(G64+H64+I64+J64+K64+M64+N64)*'Taxes &amp; Other Charges'!$D$13</f>
        <v>1.020612996578101</v>
      </c>
      <c r="P64" s="79">
        <f>(I64+L64)*'Taxes &amp; Other Charges'!$D$14</f>
        <v>0.2564968563700642</v>
      </c>
      <c r="Q64" s="79">
        <f>(G64+H64+J64+K64+M64+N64+O64-L64)*'Taxes &amp; Other Charges'!$D$15</f>
        <v>3.9661241162206062</v>
      </c>
      <c r="R64" s="79">
        <f>(G64+H64+I64+J64+K64+M64+N64+O64+P64+Q64)*'Taxes &amp; Other Charges'!$D$16</f>
        <v>9.0462887159142387</v>
      </c>
      <c r="S64" s="169">
        <f t="shared" si="12"/>
        <v>42.87325977806907</v>
      </c>
      <c r="T64" s="373">
        <f t="shared" si="14"/>
        <v>370.89783735248375</v>
      </c>
      <c r="U64" s="374">
        <f t="shared" si="15"/>
        <v>353.64324439103046</v>
      </c>
    </row>
    <row r="65" spans="2:21" x14ac:dyDescent="0.2">
      <c r="B65" s="101" t="s">
        <v>86</v>
      </c>
      <c r="C65" s="101">
        <v>31</v>
      </c>
      <c r="D65" s="102">
        <f t="shared" si="13"/>
        <v>744</v>
      </c>
      <c r="E65" s="102">
        <f t="shared" si="16"/>
        <v>7296</v>
      </c>
      <c r="F65" s="193">
        <f>'Energy Charge'!N44+'Energy Charge'!N58</f>
        <v>1121.3245201411523</v>
      </c>
      <c r="G65" s="108">
        <f>C65*'Residential Rates'!$I$7</f>
        <v>62.309999999999995</v>
      </c>
      <c r="H65" s="108">
        <f>'Energy Charge'!U44+'Energy Charge'!U58</f>
        <v>73.931591580868954</v>
      </c>
      <c r="I65" s="108">
        <f>F65*PSC!C16</f>
        <v>150.86187961527048</v>
      </c>
      <c r="J65" s="166">
        <f>(G65+H65)*'Taxes &amp; Other Charges'!$D$4</f>
        <v>-3.3842411348687849</v>
      </c>
      <c r="K65" s="109">
        <f>(G65+H65)*'Taxes &amp; Other Charges'!$D$5</f>
        <v>2.7789197434749835</v>
      </c>
      <c r="L65" s="109">
        <f>F65*'Taxes &amp; Other Charges'!$D$7</f>
        <v>4.2610331765363787</v>
      </c>
      <c r="M65" s="109">
        <f>F65*'Taxes &amp; Other Charges'!$D$8</f>
        <v>3.6689738299018506</v>
      </c>
      <c r="N65" s="109">
        <f>(G65+H65+J65+K65+M65+I65)*'Taxes &amp; Other Charges'!$D$11</f>
        <v>6.8363374328322957</v>
      </c>
      <c r="O65" s="109">
        <f>(G65+H65+I65+J65+K65+M65+N65)*'Taxes &amp; Other Charges'!$D$13</f>
        <v>0.85002390557512719</v>
      </c>
      <c r="P65" s="109">
        <f>(I65+L65)*'Taxes &amp; Other Charges'!$D$14</f>
        <v>0.19809195963513737</v>
      </c>
      <c r="Q65" s="109">
        <f>(G65+H65+J65+K65+M65+N65+O65-L65)*'Taxes &amp; Other Charges'!$D$15</f>
        <v>3.6109407456133935</v>
      </c>
      <c r="R65" s="109">
        <f>(G65+H65+I65+J65+K65+M65+N65+O65+P65+Q65)*'Taxes &amp; Other Charges'!$D$16</f>
        <v>7.5415629419575865</v>
      </c>
      <c r="S65" s="167">
        <f t="shared" si="12"/>
        <v>26.361642600657969</v>
      </c>
      <c r="T65" s="373">
        <f t="shared" si="14"/>
        <v>309.20408062026104</v>
      </c>
      <c r="U65" s="374">
        <f t="shared" si="15"/>
        <v>294.82618024547116</v>
      </c>
    </row>
    <row r="66" spans="2:21" x14ac:dyDescent="0.2">
      <c r="B66" s="101" t="s">
        <v>87</v>
      </c>
      <c r="C66" s="101">
        <v>30</v>
      </c>
      <c r="D66" s="102">
        <f t="shared" si="13"/>
        <v>720</v>
      </c>
      <c r="E66" s="102">
        <f t="shared" si="16"/>
        <v>8016</v>
      </c>
      <c r="F66" s="193">
        <f>'Energy Charge'!N45+'Energy Charge'!N59</f>
        <v>1111.06948133581</v>
      </c>
      <c r="G66" s="108">
        <f>C66*'Residential Rates'!$I$7</f>
        <v>60.3</v>
      </c>
      <c r="H66" s="108">
        <f>'Energy Charge'!U45+'Energy Charge'!U59</f>
        <v>73.132964092756978</v>
      </c>
      <c r="I66" s="108">
        <f>F66*PSC!C17</f>
        <v>153.7409062713987</v>
      </c>
      <c r="J66" s="166">
        <f>(G66+H66)*'Taxes &amp; Other Charges'!$D$4</f>
        <v>-3.3144748280640832</v>
      </c>
      <c r="K66" s="109">
        <f>(G66+H66)*'Taxes &amp; Other Charges'!$D$5</f>
        <v>2.7216321685999638</v>
      </c>
      <c r="L66" s="109">
        <f>F66*'Taxes &amp; Other Charges'!$D$7</f>
        <v>4.222064029076078</v>
      </c>
      <c r="M66" s="109">
        <f>F66*'Taxes &amp; Other Charges'!$D$8</f>
        <v>3.6354193429307706</v>
      </c>
      <c r="N66" s="109">
        <f>(G66+H66+J66+K66+M66+I66)*'Taxes &amp; Other Charges'!$D$11</f>
        <v>6.8374994924419816</v>
      </c>
      <c r="O66" s="109">
        <f>(G66+H66+I66+J66+K66+M66+N66)*'Taxes &amp; Other Charges'!$D$13</f>
        <v>0.85016839499766406</v>
      </c>
      <c r="P66" s="109">
        <f>(I66+L66)*'Taxes &amp; Other Charges'!$D$14</f>
        <v>0.20171871307370629</v>
      </c>
      <c r="Q66" s="109">
        <f>(G66+H66+J66+K66+M66+N66+O66-L66)*'Taxes &amp; Other Charges'!$D$15</f>
        <v>3.5403710181104215</v>
      </c>
      <c r="R66" s="109">
        <f>(G66+H66+I66+J66+K66+M66+N66+O66+P66+Q66)*'Taxes &amp; Other Charges'!$D$16</f>
        <v>7.541155116656153</v>
      </c>
      <c r="S66" s="167">
        <f t="shared" si="12"/>
        <v>26.235553447822657</v>
      </c>
      <c r="T66" s="373">
        <f t="shared" si="14"/>
        <v>309.18735978290226</v>
      </c>
      <c r="U66" s="374">
        <f t="shared" si="15"/>
        <v>294.80870517380413</v>
      </c>
    </row>
    <row r="67" spans="2:21" ht="13.5" thickBot="1" x14ac:dyDescent="0.25">
      <c r="B67" s="114" t="s">
        <v>88</v>
      </c>
      <c r="C67" s="114">
        <v>31</v>
      </c>
      <c r="D67" s="115">
        <f t="shared" si="13"/>
        <v>744</v>
      </c>
      <c r="E67" s="115">
        <f t="shared" si="16"/>
        <v>8760</v>
      </c>
      <c r="F67" s="195">
        <f>'Energy Charge'!N46+'Energy Charge'!N60</f>
        <v>1182.37729366445</v>
      </c>
      <c r="G67" s="117">
        <f>C67*'Residential Rates'!$I$7</f>
        <v>62.309999999999995</v>
      </c>
      <c r="H67" s="117">
        <f>'Energy Charge'!U46+'Energy Charge'!U60</f>
        <v>77.566266142404004</v>
      </c>
      <c r="I67" s="117">
        <f>F67*PSC!C18</f>
        <v>149.74098997884062</v>
      </c>
      <c r="J67" s="170">
        <f>(G67+H67)*'Taxes &amp; Other Charges'!$D$4</f>
        <v>-3.4745264509773155</v>
      </c>
      <c r="K67" s="171">
        <f>(G67+H67)*'Taxes &amp; Other Charges'!$D$5</f>
        <v>2.8530562005066145</v>
      </c>
      <c r="L67" s="171">
        <f>F67*'Taxes &amp; Other Charges'!$D$7</f>
        <v>4.4930337159249101</v>
      </c>
      <c r="M67" s="171">
        <f>F67*'Taxes &amp; Other Charges'!$D$8</f>
        <v>3.8687385048700804</v>
      </c>
      <c r="N67" s="171">
        <f>(G67+H67+J67+K67+M67+I67)*'Taxes &amp; Other Charges'!$D$11</f>
        <v>6.8998881942901731</v>
      </c>
      <c r="O67" s="171">
        <f>(G67+H67+I67+J67+K67+M67+N67)*'Taxes &amp; Other Charges'!$D$13</f>
        <v>0.8579257487751516</v>
      </c>
      <c r="P67" s="171">
        <f>(I67+L67)*'Taxes &amp; Other Charges'!$D$14</f>
        <v>0.19695684825821558</v>
      </c>
      <c r="Q67" s="171">
        <f>(G67+H67+J67+K67+M67+N67+O67-L67)*'Taxes &amp; Other Charges'!$D$15</f>
        <v>3.7034779716711541</v>
      </c>
      <c r="R67" s="171">
        <f>(G67+H67+I67+J67+K67+M67+N67+O67+P67+Q67)*'Taxes &amp; Other Charges'!$D$16</f>
        <v>7.6130693284659658</v>
      </c>
      <c r="S67" s="172">
        <f t="shared" si="12"/>
        <v>27.011620061784949</v>
      </c>
      <c r="T67" s="373">
        <f t="shared" si="14"/>
        <v>312.13584246710457</v>
      </c>
      <c r="U67" s="374">
        <f t="shared" si="15"/>
        <v>297.62288494434847</v>
      </c>
    </row>
    <row r="68" spans="2:21" x14ac:dyDescent="0.2">
      <c r="B68" s="119"/>
      <c r="C68" s="119"/>
      <c r="D68" s="119"/>
      <c r="E68" s="120" t="s">
        <v>91</v>
      </c>
      <c r="F68" s="121">
        <f>SUM(F56:F67)</f>
        <v>15122.20908968326</v>
      </c>
      <c r="G68" s="88">
        <f>SUM(G56:G67)</f>
        <v>733.64999999999986</v>
      </c>
      <c r="H68" s="88">
        <f>SUM(H56:H67)</f>
        <v>1050.7058449350061</v>
      </c>
      <c r="I68" s="88">
        <f>SUM(I56:I67)</f>
        <v>1813.6814240977726</v>
      </c>
      <c r="J68" s="122">
        <f t="shared" ref="J68:S68" si="17">SUM(J56:J67)</f>
        <v>-44.323399188185562</v>
      </c>
      <c r="K68" s="122">
        <f t="shared" si="17"/>
        <v>36.395506169139317</v>
      </c>
      <c r="L68" s="122">
        <f t="shared" si="17"/>
        <v>109.10707941264891</v>
      </c>
      <c r="M68" s="122">
        <f t="shared" si="17"/>
        <v>49.479868141443632</v>
      </c>
      <c r="N68" s="122">
        <f t="shared" si="17"/>
        <v>85.748722592295962</v>
      </c>
      <c r="O68" s="122">
        <f t="shared" si="17"/>
        <v>10.661917260831267</v>
      </c>
      <c r="P68" s="122">
        <f t="shared" si="17"/>
        <v>2.455400918982809</v>
      </c>
      <c r="Q68" s="122">
        <f t="shared" si="17"/>
        <v>45.872434715215903</v>
      </c>
      <c r="R68" s="122">
        <f t="shared" si="17"/>
        <v>94.60819299106258</v>
      </c>
      <c r="S68" s="190">
        <f t="shared" si="17"/>
        <v>390.00572301343476</v>
      </c>
      <c r="T68" s="106"/>
    </row>
    <row r="69" spans="2:21" ht="13.5" thickBot="1" x14ac:dyDescent="0.25"/>
    <row r="70" spans="2:21" ht="15.75" customHeight="1" thickBot="1" x14ac:dyDescent="0.3">
      <c r="B70" s="93" t="s">
        <v>110</v>
      </c>
      <c r="C70" s="94"/>
      <c r="D70" s="95"/>
      <c r="J70" s="585" t="s">
        <v>40</v>
      </c>
      <c r="K70" s="586"/>
      <c r="L70" s="586"/>
      <c r="M70" s="586"/>
      <c r="N70" s="586"/>
      <c r="O70" s="586"/>
      <c r="P70" s="586"/>
      <c r="Q70" s="586"/>
      <c r="R70" s="586"/>
      <c r="S70" s="587"/>
    </row>
    <row r="71" spans="2:21" s="92" customFormat="1" ht="63.75" x14ac:dyDescent="0.2">
      <c r="B71" s="96" t="s">
        <v>27</v>
      </c>
      <c r="C71" s="96" t="s">
        <v>90</v>
      </c>
      <c r="D71" s="96" t="s">
        <v>93</v>
      </c>
      <c r="E71" s="96" t="s">
        <v>94</v>
      </c>
      <c r="F71" s="123" t="s">
        <v>114</v>
      </c>
      <c r="G71" s="96" t="s">
        <v>0</v>
      </c>
      <c r="H71" s="97" t="s">
        <v>96</v>
      </c>
      <c r="I71" s="98" t="s">
        <v>78</v>
      </c>
      <c r="J71" s="197" t="s">
        <v>57</v>
      </c>
      <c r="K71" s="198" t="s">
        <v>59</v>
      </c>
      <c r="L71" s="198" t="s">
        <v>97</v>
      </c>
      <c r="M71" s="198" t="s">
        <v>63</v>
      </c>
      <c r="N71" s="198" t="s">
        <v>66</v>
      </c>
      <c r="O71" s="198" t="s">
        <v>70</v>
      </c>
      <c r="P71" s="198" t="s">
        <v>71</v>
      </c>
      <c r="Q71" s="198" t="s">
        <v>72</v>
      </c>
      <c r="R71" s="198" t="s">
        <v>73</v>
      </c>
      <c r="S71" s="99" t="s">
        <v>98</v>
      </c>
      <c r="T71" s="100" t="s">
        <v>167</v>
      </c>
      <c r="U71" s="100" t="s">
        <v>338</v>
      </c>
    </row>
    <row r="72" spans="2:21" x14ac:dyDescent="0.2">
      <c r="B72" s="101" t="s">
        <v>79</v>
      </c>
      <c r="C72" s="101">
        <v>31</v>
      </c>
      <c r="D72" s="102">
        <f>C72*$C$7</f>
        <v>744</v>
      </c>
      <c r="E72" s="102"/>
      <c r="F72" s="193">
        <f>'Energy Charge'!N64+'Energy Charge'!N78</f>
        <v>1197.8957419912199</v>
      </c>
      <c r="G72" s="104">
        <f>C72*'Residential Rates'!$I$8</f>
        <v>62.309999999999995</v>
      </c>
      <c r="H72" s="104">
        <f>'Energy Charge'!U64+'Energy Charge'!U78</f>
        <v>52.394317682127706</v>
      </c>
      <c r="I72" s="104">
        <f>F72*PSC!C7</f>
        <v>143.18088435298452</v>
      </c>
      <c r="J72" s="164">
        <f>(G72+H72)*'Taxes &amp; Other Charges'!$D$4</f>
        <v>-2.8492552512240525</v>
      </c>
      <c r="K72" s="105">
        <f>(G72+H72)*'Taxes &amp; Other Charges'!$D$5</f>
        <v>2.3396239677623587</v>
      </c>
      <c r="L72" s="105">
        <f>F72*'Taxes &amp; Other Charges'!$D$7</f>
        <v>4.5520038195666359</v>
      </c>
      <c r="M72" s="105">
        <f>F72*'Taxes &amp; Other Charges'!$D$8</f>
        <v>3.9195148677952716</v>
      </c>
      <c r="N72" s="105">
        <f>(G72+H72+J72+K72+M72+I72)*'Taxes &amp; Other Charges'!$D$11</f>
        <v>6.1561122171941429</v>
      </c>
      <c r="O72" s="105">
        <f>(G72+H72+I72+J72+K72+M72+N72)*'Taxes &amp; Other Charges'!$D$13</f>
        <v>0.76544532820846356</v>
      </c>
      <c r="P72" s="105">
        <f>(I72+L72)*'Taxes &amp; Other Charges'!$D$14</f>
        <v>0.18865489819634781</v>
      </c>
      <c r="Q72" s="105">
        <f>(G72+H72+J72+K72+M72+N72+O72-L72)*'Taxes &amp; Other Charges'!$D$15</f>
        <v>3.0481185175501282</v>
      </c>
      <c r="R72" s="105">
        <f>(G72+H72+I72+J72+K72+M72+N72+O72+P72+Q72)*'Taxes &amp; Other Charges'!$D$16</f>
        <v>6.7863354145148724</v>
      </c>
      <c r="S72" s="165">
        <f t="shared" ref="S72:S83" si="18">SUM(J72:R72)</f>
        <v>24.906553779564167</v>
      </c>
      <c r="T72" s="373">
        <f>SUM(G72:K72,M72:R72)</f>
        <v>278.23975199510977</v>
      </c>
      <c r="U72" s="374">
        <f>SUM(G72:I72,J72:K72,O72:Q72,M72)</f>
        <v>265.29730436340071</v>
      </c>
    </row>
    <row r="73" spans="2:21" x14ac:dyDescent="0.2">
      <c r="B73" s="101" t="s">
        <v>80</v>
      </c>
      <c r="C73" s="101">
        <v>28</v>
      </c>
      <c r="D73" s="102">
        <f t="shared" ref="D73:D83" si="19">C73*$C$7</f>
        <v>672</v>
      </c>
      <c r="E73" s="102">
        <f>D73+D72</f>
        <v>1416</v>
      </c>
      <c r="F73" s="193">
        <f>'Energy Charge'!N65+'Energy Charge'!N79</f>
        <v>987.94951500982415</v>
      </c>
      <c r="G73" s="108">
        <f>C73*'Residential Rates'!$I$8</f>
        <v>56.279999999999994</v>
      </c>
      <c r="H73" s="108">
        <f>'Energy Charge'!U65+'Energy Charge'!U79</f>
        <v>44.192742729384307</v>
      </c>
      <c r="I73" s="108">
        <f>F73*PSC!C8</f>
        <v>108.72285617731613</v>
      </c>
      <c r="J73" s="166">
        <f>(G73+H73)*'Taxes &amp; Other Charges'!$D$4</f>
        <v>-2.4957429293979061</v>
      </c>
      <c r="K73" s="109">
        <f>(G73+H73)*'Taxes &amp; Other Charges'!$D$5</f>
        <v>2.0493425334512514</v>
      </c>
      <c r="L73" s="109">
        <f>F73*'Taxes &amp; Other Charges'!$D$7</f>
        <v>3.7542081570373318</v>
      </c>
      <c r="M73" s="109">
        <f>F73*'Taxes &amp; Other Charges'!$D$8</f>
        <v>3.2325708131121447</v>
      </c>
      <c r="N73" s="109">
        <f>(G73+H73+J73+K73+M73+I73)*'Taxes &amp; Other Charges'!$D$11</f>
        <v>4.9942904852702812</v>
      </c>
      <c r="O73" s="109">
        <f>(G73+H73+I73+J73+K73+M73+N73)*'Taxes &amp; Other Charges'!$D$13</f>
        <v>0.62098548317374769</v>
      </c>
      <c r="P73" s="109">
        <f>(I73+L73)*'Taxes &amp; Other Charges'!$D$14</f>
        <v>0.14363321115496935</v>
      </c>
      <c r="Q73" s="109">
        <f>(G73+H73+J73+K73+M73+N73+O73-L73)*'Taxes &amp; Other Charges'!$D$15</f>
        <v>2.6594303982553416</v>
      </c>
      <c r="R73" s="109">
        <f>(G73+H73+I73+J73+K73+M73+N73+O73+P73+Q73)*'Taxes &amp; Other Charges'!$D$16</f>
        <v>5.5100027225430059</v>
      </c>
      <c r="S73" s="167">
        <f t="shared" si="18"/>
        <v>20.468720874600166</v>
      </c>
      <c r="T73" s="373">
        <f t="shared" ref="T73:T83" si="20">SUM(G73:K73,M73:R73)</f>
        <v>225.91011162426321</v>
      </c>
      <c r="U73" s="374">
        <f t="shared" ref="U73:U83" si="21">SUM(G73:I73,J73:K73,O73:Q73,M73)</f>
        <v>215.40581841644993</v>
      </c>
    </row>
    <row r="74" spans="2:21" x14ac:dyDescent="0.2">
      <c r="B74" s="101" t="s">
        <v>81</v>
      </c>
      <c r="C74" s="101">
        <v>31</v>
      </c>
      <c r="D74" s="102">
        <f t="shared" si="19"/>
        <v>744</v>
      </c>
      <c r="E74" s="102">
        <f>D74+E73</f>
        <v>2160</v>
      </c>
      <c r="F74" s="193">
        <f>'Energy Charge'!N66+'Energy Charge'!N80</f>
        <v>1090.1810714836172</v>
      </c>
      <c r="G74" s="108">
        <f>C74*'Residential Rates'!$I$8</f>
        <v>62.309999999999995</v>
      </c>
      <c r="H74" s="108">
        <f>'Energy Charge'!U66+'Energy Charge'!U80</f>
        <v>48.184224868992246</v>
      </c>
      <c r="I74" s="108">
        <f>F74*PSC!C9</f>
        <v>102.42796257124326</v>
      </c>
      <c r="J74" s="166">
        <f>(G74+H74)*'Taxes &amp; Other Charges'!$D$4</f>
        <v>-2.7446765457457674</v>
      </c>
      <c r="K74" s="109">
        <f>(G74+H74)*'Taxes &amp; Other Charges'!$D$5</f>
        <v>2.2537507046528344</v>
      </c>
      <c r="L74" s="109">
        <f>F74*'Taxes &amp; Other Charges'!$D$7</f>
        <v>4.1426880716377452</v>
      </c>
      <c r="M74" s="109">
        <f>F74*'Taxes &amp; Other Charges'!$D$8</f>
        <v>3.5670724658943955</v>
      </c>
      <c r="N74" s="109">
        <f>(G74+H74+J74+K74+M74+I74)*'Taxes &amp; Other Charges'!$D$11</f>
        <v>5.0889207505722709</v>
      </c>
      <c r="O74" s="109">
        <f>(G74+H74+I74+J74+K74+M74+N74)*'Taxes &amp; Other Charges'!$D$13</f>
        <v>0.63275172328227369</v>
      </c>
      <c r="P74" s="109">
        <f>(I74+L74)*'Taxes &amp; Other Charges'!$D$14</f>
        <v>0.13609072087095903</v>
      </c>
      <c r="Q74" s="109">
        <f>(G74+H74+J74+K74+M74+N74+O74-L74)*'Taxes &amp; Other Charges'!$D$15</f>
        <v>2.9131635548131691</v>
      </c>
      <c r="R74" s="109">
        <f>(G74+H74+I74+J74+K74+M74+N74+O74+P74+Q74)*'Taxes &amp; Other Charges'!$D$16</f>
        <v>5.6192315203643908</v>
      </c>
      <c r="S74" s="167">
        <f t="shared" si="18"/>
        <v>21.608992966342271</v>
      </c>
      <c r="T74" s="373">
        <f t="shared" si="20"/>
        <v>230.38849233494003</v>
      </c>
      <c r="U74" s="374">
        <f t="shared" si="21"/>
        <v>219.68034006400336</v>
      </c>
    </row>
    <row r="75" spans="2:21" ht="17.25" customHeight="1" x14ac:dyDescent="0.2">
      <c r="B75" s="101" t="s">
        <v>82</v>
      </c>
      <c r="C75" s="101">
        <v>30</v>
      </c>
      <c r="D75" s="102">
        <f t="shared" si="19"/>
        <v>720</v>
      </c>
      <c r="E75" s="102">
        <f>D75+E74</f>
        <v>2880</v>
      </c>
      <c r="F75" s="193">
        <f>'Energy Charge'!N67+'Energy Charge'!N81</f>
        <v>1010.0237996242572</v>
      </c>
      <c r="G75" s="108">
        <f>C75*'Residential Rates'!$I$8</f>
        <v>60.3</v>
      </c>
      <c r="H75" s="108">
        <f>'Energy Charge'!U67+'Energy Charge'!U81</f>
        <v>45.053164706687497</v>
      </c>
      <c r="I75" s="108">
        <f>F75*PSC!C10</f>
        <v>89.755764953609614</v>
      </c>
      <c r="J75" s="166">
        <f>(G75+H75)*'Taxes &amp; Other Charges'!$D$4</f>
        <v>-2.6169726113141176</v>
      </c>
      <c r="K75" s="109">
        <f>(G75+H75)*'Taxes &amp; Other Charges'!$D$5</f>
        <v>2.1488885005223048</v>
      </c>
      <c r="L75" s="109">
        <f>F75*'Taxes &amp; Other Charges'!$D$7</f>
        <v>3.8380904385721775</v>
      </c>
      <c r="M75" s="109">
        <f>F75*'Taxes &amp; Other Charges'!$D$8</f>
        <v>3.3047978723705698</v>
      </c>
      <c r="N75" s="109">
        <f>(G75+H75+J75+K75+M75+I75)*'Taxes &amp; Other Charges'!$D$11</f>
        <v>4.663599359019396</v>
      </c>
      <c r="O75" s="109">
        <f>(G75+H75+I75+J75+K75+M75+N75)*'Taxes &amp; Other Charges'!$D$13</f>
        <v>0.57986765283892228</v>
      </c>
      <c r="P75" s="109">
        <f>(I75+L75)*'Taxes &amp; Other Charges'!$D$14</f>
        <v>0.11951935333581615</v>
      </c>
      <c r="Q75" s="109">
        <f>(G75+H75+J75+K75+M75+N75+O75-L75)*'Taxes &amp; Other Charges'!$D$15</f>
        <v>2.772650357296234</v>
      </c>
      <c r="R75" s="109">
        <f>(G75+H75+I75+J75+K75+M75+N75+O75+P75+Q75)*'Taxes &amp; Other Charges'!$D$16</f>
        <v>5.1520320036091567</v>
      </c>
      <c r="S75" s="167">
        <f t="shared" si="18"/>
        <v>19.962472926250459</v>
      </c>
      <c r="T75" s="373">
        <f t="shared" si="20"/>
        <v>211.2333121479754</v>
      </c>
      <c r="U75" s="374">
        <f t="shared" si="21"/>
        <v>201.41768078534685</v>
      </c>
    </row>
    <row r="76" spans="2:21" x14ac:dyDescent="0.2">
      <c r="B76" s="101" t="s">
        <v>31</v>
      </c>
      <c r="C76" s="101">
        <v>31</v>
      </c>
      <c r="D76" s="102">
        <f t="shared" si="19"/>
        <v>744</v>
      </c>
      <c r="E76" s="102">
        <f t="shared" ref="E76:E83" si="22">D76+E75</f>
        <v>3624</v>
      </c>
      <c r="F76" s="193">
        <f>'Energy Charge'!N68+'Energy Charge'!N82</f>
        <v>1123.4992674265247</v>
      </c>
      <c r="G76" s="108">
        <f>C76*'Residential Rates'!$I$8</f>
        <v>62.309999999999995</v>
      </c>
      <c r="H76" s="108">
        <f>'Energy Charge'!U68+'Energy Charge'!U82</f>
        <v>49.48507177920397</v>
      </c>
      <c r="I76" s="108">
        <f>F76*PSC!C11</f>
        <v>115.32944679986761</v>
      </c>
      <c r="J76" s="166">
        <f>(G76+H76)*'Taxes &amp; Other Charges'!$D$4</f>
        <v>-2.7769895829954265</v>
      </c>
      <c r="K76" s="109">
        <f>(G76+H76)*'Taxes &amp; Other Charges'!$D$5</f>
        <v>2.2802840790804231</v>
      </c>
      <c r="L76" s="109">
        <f>F76*'Taxes &amp; Other Charges'!$D$7</f>
        <v>4.2692972162207941</v>
      </c>
      <c r="M76" s="109">
        <f>F76*'Taxes &amp; Other Charges'!$D$8</f>
        <v>3.6760896030195891</v>
      </c>
      <c r="N76" s="109">
        <f>(G76+H76+J76+K76+M76+I76)*'Taxes &amp; Other Charges'!$D$11</f>
        <v>5.4259599470978301</v>
      </c>
      <c r="O76" s="109">
        <f>(G76+H76+I76+J76+K76+M76+N76)*'Taxes &amp; Other Charges'!$D$13</f>
        <v>0.67465886683353415</v>
      </c>
      <c r="P76" s="109">
        <f>(I76+L76)*'Taxes &amp; Other Charges'!$D$14</f>
        <v>0.15272759610854489</v>
      </c>
      <c r="Q76" s="109">
        <f>(G76+H76+J76+K76+M76+N76+O76-L76)*'Taxes &amp; Other Charges'!$D$15</f>
        <v>2.9550693643658077</v>
      </c>
      <c r="R76" s="109">
        <f>(G76+H76+I76+J76+K76+M76+N76+O76+P76+Q76)*'Taxes &amp; Other Charges'!$D$16</f>
        <v>5.9878079613145481</v>
      </c>
      <c r="S76" s="167">
        <f t="shared" si="18"/>
        <v>22.644905051045644</v>
      </c>
      <c r="T76" s="373">
        <f t="shared" si="20"/>
        <v>245.50012641389645</v>
      </c>
      <c r="U76" s="374">
        <f t="shared" si="21"/>
        <v>234.08635850548407</v>
      </c>
    </row>
    <row r="77" spans="2:21" x14ac:dyDescent="0.2">
      <c r="B77" s="110" t="s">
        <v>83</v>
      </c>
      <c r="C77" s="110">
        <v>30</v>
      </c>
      <c r="D77" s="111">
        <f t="shared" si="19"/>
        <v>720</v>
      </c>
      <c r="E77" s="111">
        <f t="shared" si="22"/>
        <v>4344</v>
      </c>
      <c r="F77" s="194">
        <f>'Energy Charge'!N69+'Energy Charge'!N83</f>
        <v>1340.0777361448045</v>
      </c>
      <c r="G77" s="112">
        <f>C77*'Residential Rates'!$I$8</f>
        <v>60.3</v>
      </c>
      <c r="H77" s="112">
        <f>'Energy Charge'!U69+'Energy Charge'!U83</f>
        <v>96.191743123438343</v>
      </c>
      <c r="I77" s="112">
        <f>F77*PSC!C12</f>
        <v>137.04438976458457</v>
      </c>
      <c r="J77" s="168">
        <f>(G77+H77)*'Taxes &amp; Other Charges'!$D$4</f>
        <v>-3.8872548991862086</v>
      </c>
      <c r="K77" s="79">
        <f>(G77+H77)*'Taxes &amp; Other Charges'!$D$5</f>
        <v>3.1919620844887717</v>
      </c>
      <c r="L77" s="79">
        <f>F77*'Taxes &amp; Other Charges'!$D$6</f>
        <v>16.080932833737656</v>
      </c>
      <c r="M77" s="79">
        <f>F77*'Taxes &amp; Other Charges'!$D$8</f>
        <v>4.3847343526658005</v>
      </c>
      <c r="N77" s="79">
        <f>(G77+H77+J77+K77+M77+I77)*'Taxes &amp; Other Charges'!$D$11</f>
        <v>7.0026345334763533</v>
      </c>
      <c r="O77" s="79">
        <f>(G77+H77+I77+J77+K77+M77+N77)*'Taxes &amp; Other Charges'!$D$13</f>
        <v>0.87070113404199634</v>
      </c>
      <c r="P77" s="79">
        <f>(I77+L77)*'Taxes &amp; Other Charges'!$D$14</f>
        <v>0.19554103695805747</v>
      </c>
      <c r="Q77" s="79">
        <f>(G77+H77+J77+K77+M77+N77+O77-L77)*'Taxes &amp; Other Charges'!$D$15</f>
        <v>3.8447797900407457</v>
      </c>
      <c r="R77" s="79">
        <f>(G77+H77+I77+J77+K77+M77+N77+O77+P77+Q77)*'Taxes &amp; Other Charges'!$D$16</f>
        <v>7.7284807730127101</v>
      </c>
      <c r="S77" s="169">
        <f t="shared" si="18"/>
        <v>39.412511639235888</v>
      </c>
      <c r="T77" s="373">
        <f t="shared" si="20"/>
        <v>316.86771169352113</v>
      </c>
      <c r="U77" s="374">
        <f t="shared" si="21"/>
        <v>302.13659638703206</v>
      </c>
    </row>
    <row r="78" spans="2:21" x14ac:dyDescent="0.2">
      <c r="B78" s="110" t="s">
        <v>99</v>
      </c>
      <c r="C78" s="110">
        <v>31</v>
      </c>
      <c r="D78" s="111">
        <f t="shared" si="19"/>
        <v>744</v>
      </c>
      <c r="E78" s="111">
        <f t="shared" si="22"/>
        <v>5088</v>
      </c>
      <c r="F78" s="194">
        <f>'Energy Charge'!N70+'Energy Charge'!N84</f>
        <v>1764.010629740593</v>
      </c>
      <c r="G78" s="112">
        <f>C78*'Residential Rates'!$I$8</f>
        <v>62.309999999999995</v>
      </c>
      <c r="H78" s="112">
        <f>'Energy Charge'!U70+'Energy Charge'!U84</f>
        <v>135.72830975862189</v>
      </c>
      <c r="I78" s="112">
        <f>F78*PSC!C13</f>
        <v>227.26983750388879</v>
      </c>
      <c r="J78" s="168">
        <f>(G78+H78)*'Taxes &amp; Other Charges'!$D$4</f>
        <v>-4.9192716144041677</v>
      </c>
      <c r="K78" s="79">
        <f>(G78+H78)*'Taxes &amp; Other Charges'!$D$5</f>
        <v>4.03938740414661</v>
      </c>
      <c r="L78" s="79">
        <f>F78*'Taxes &amp; Other Charges'!$D$6</f>
        <v>21.168127556887118</v>
      </c>
      <c r="M78" s="79">
        <f>F78*'Taxes &amp; Other Charges'!$D$8</f>
        <v>5.7718427805112205</v>
      </c>
      <c r="N78" s="79">
        <f>(G78+H78+J78+K78+M78+I78)*'Taxes &amp; Other Charges'!$D$11</f>
        <v>10.135514493419928</v>
      </c>
      <c r="O78" s="79">
        <f>(G78+H78+I78+J78+K78+M78+N78)*'Taxes &amp; Other Charges'!$D$13</f>
        <v>1.2602405453735395</v>
      </c>
      <c r="P78" s="79">
        <f>(I78+L78)*'Taxes &amp; Other Charges'!$D$14</f>
        <v>0.31725528138261083</v>
      </c>
      <c r="Q78" s="79">
        <f>(G78+H78+J78+K78+M78+N78+O78-L78)*'Taxes &amp; Other Charges'!$D$15</f>
        <v>4.8867016061169704</v>
      </c>
      <c r="R78" s="79">
        <f>(G78+H78+I78+J78+K78+M78+N78+O78+P78+Q78)*'Taxes &amp; Other Charges'!$D$16</f>
        <v>11.169995443976436</v>
      </c>
      <c r="S78" s="169">
        <f t="shared" si="18"/>
        <v>53.829793497410265</v>
      </c>
      <c r="T78" s="373">
        <f t="shared" si="20"/>
        <v>457.96981320303388</v>
      </c>
      <c r="U78" s="374">
        <f t="shared" si="21"/>
        <v>436.6643032656375</v>
      </c>
    </row>
    <row r="79" spans="2:21" x14ac:dyDescent="0.2">
      <c r="B79" s="110" t="s">
        <v>84</v>
      </c>
      <c r="C79" s="110">
        <v>31</v>
      </c>
      <c r="D79" s="111">
        <f t="shared" si="19"/>
        <v>744</v>
      </c>
      <c r="E79" s="111">
        <f t="shared" si="22"/>
        <v>5832</v>
      </c>
      <c r="F79" s="194">
        <f>'Energy Charge'!N71+'Energy Charge'!N85</f>
        <v>1812.9941199366269</v>
      </c>
      <c r="G79" s="112">
        <f>C79*'Residential Rates'!$I$8</f>
        <v>62.309999999999995</v>
      </c>
      <c r="H79" s="112">
        <f>'Energy Charge'!U71+'Energy Charge'!U85</f>
        <v>142.55529894461901</v>
      </c>
      <c r="I79" s="112">
        <f>F79*PSC!C14</f>
        <v>251.31724490561521</v>
      </c>
      <c r="J79" s="168">
        <f>(G79+H79)*'Taxes &amp; Other Charges'!$D$4</f>
        <v>-5.0888540257843369</v>
      </c>
      <c r="K79" s="79">
        <f>(G79+H79)*'Taxes &amp; Other Charges'!$D$5</f>
        <v>4.1786375025733937</v>
      </c>
      <c r="L79" s="79">
        <f>F79*'Taxes &amp; Other Charges'!$D$6</f>
        <v>21.755929439239523</v>
      </c>
      <c r="M79" s="79">
        <f>F79*'Taxes &amp; Other Charges'!$D$8</f>
        <v>5.9321167604326437</v>
      </c>
      <c r="N79" s="79">
        <f>(G79+H79+J79+K79+M79+I79)*'Taxes &amp; Other Charges'!$D$11</f>
        <v>10.865976702700463</v>
      </c>
      <c r="O79" s="79">
        <f>(G79+H79+I79+J79+K79+M79+N79)*'Taxes &amp; Other Charges'!$D$13</f>
        <v>1.3510655443014274</v>
      </c>
      <c r="P79" s="79">
        <f>(I79+L79)*'Taxes &amp; Other Charges'!$D$14</f>
        <v>0.3487144436383795</v>
      </c>
      <c r="Q79" s="79">
        <f>(G79+H79+J79+K79+M79+N79+O79-L79)*'Taxes &amp; Other Charges'!$D$15</f>
        <v>5.0686119450249683</v>
      </c>
      <c r="R79" s="79">
        <f>(G79+H79+I79+J79+K79+M79+N79+O79+P79+Q79)*'Taxes &amp; Other Charges'!$D$16</f>
        <v>11.970970318078027</v>
      </c>
      <c r="S79" s="169">
        <f t="shared" si="18"/>
        <v>56.383168630204494</v>
      </c>
      <c r="T79" s="373">
        <f t="shared" si="20"/>
        <v>490.80978304119907</v>
      </c>
      <c r="U79" s="374">
        <f t="shared" si="21"/>
        <v>467.97283602042063</v>
      </c>
    </row>
    <row r="80" spans="2:21" x14ac:dyDescent="0.2">
      <c r="B80" s="110" t="s">
        <v>100</v>
      </c>
      <c r="C80" s="110">
        <v>30</v>
      </c>
      <c r="D80" s="111">
        <f t="shared" si="19"/>
        <v>720</v>
      </c>
      <c r="E80" s="111">
        <f t="shared" si="22"/>
        <v>6552</v>
      </c>
      <c r="F80" s="194">
        <f>'Energy Charge'!N72+'Energy Charge'!N86</f>
        <v>1380.8059131843802</v>
      </c>
      <c r="G80" s="112">
        <f>C80*'Residential Rates'!$I$8</f>
        <v>60.3</v>
      </c>
      <c r="H80" s="112">
        <f>'Energy Charge'!U72+'Energy Charge'!U86</f>
        <v>100.5807599641156</v>
      </c>
      <c r="I80" s="112">
        <f>F80*PSC!C15</f>
        <v>184.2892612031533</v>
      </c>
      <c r="J80" s="168">
        <f>(G80+H80)*'Taxes &amp; Other Charges'!$D$4</f>
        <v>-3.9962780775086317</v>
      </c>
      <c r="K80" s="79">
        <f>(G80+H80)*'Taxes &amp; Other Charges'!$D$5</f>
        <v>3.281484860988066</v>
      </c>
      <c r="L80" s="79">
        <f>F80*'Taxes &amp; Other Charges'!$D$6</f>
        <v>16.569670958212562</v>
      </c>
      <c r="M80" s="79">
        <f>F80*'Taxes &amp; Other Charges'!$D$8</f>
        <v>4.5179969479392925</v>
      </c>
      <c r="N80" s="79">
        <f>(G80+H80+J80+K80+M80+I80)*'Taxes &amp; Other Charges'!$D$11</f>
        <v>8.2218091786130802</v>
      </c>
      <c r="O80" s="79">
        <f>(G80+H80+I80+J80+K80+M80+N80)*'Taxes &amp; Other Charges'!$D$13</f>
        <v>1.0222921875292348</v>
      </c>
      <c r="P80" s="79">
        <f>(I80+L80)*'Taxes &amp; Other Charges'!$D$14</f>
        <v>0.2564968563700642</v>
      </c>
      <c r="Q80" s="79">
        <f>(G80+H80+J80+K80+M80+N80+O80-L80)*'Taxes &amp; Other Charges'!$D$15</f>
        <v>3.9810100124235377</v>
      </c>
      <c r="R80" s="79">
        <f>(G80+H80+I80+J80+K80+M80+N80+O80+P80+Q80)*'Taxes &amp; Other Charges'!$D$16</f>
        <v>9.0613708283405909</v>
      </c>
      <c r="S80" s="169">
        <f t="shared" si="18"/>
        <v>42.915853752907793</v>
      </c>
      <c r="T80" s="373">
        <f t="shared" si="20"/>
        <v>371.51620396196421</v>
      </c>
      <c r="U80" s="374">
        <f t="shared" si="21"/>
        <v>354.23302395501054</v>
      </c>
    </row>
    <row r="81" spans="2:21" x14ac:dyDescent="0.2">
      <c r="B81" s="101" t="s">
        <v>86</v>
      </c>
      <c r="C81" s="101">
        <v>31</v>
      </c>
      <c r="D81" s="102">
        <f t="shared" si="19"/>
        <v>744</v>
      </c>
      <c r="E81" s="102">
        <f t="shared" si="22"/>
        <v>7296</v>
      </c>
      <c r="F81" s="193">
        <f>'Energy Charge'!N73+'Energy Charge'!N87</f>
        <v>1121.3245201411523</v>
      </c>
      <c r="G81" s="108">
        <f>C81*'Residential Rates'!$I$8</f>
        <v>62.309999999999995</v>
      </c>
      <c r="H81" s="108">
        <f>'Energy Charge'!U73+'Energy Charge'!U87</f>
        <v>49.402026475686185</v>
      </c>
      <c r="I81" s="108">
        <f>F81*PSC!C16</f>
        <v>150.86187961527048</v>
      </c>
      <c r="J81" s="166">
        <f>(G81+H81)*'Taxes &amp; Other Charges'!$D$4</f>
        <v>-2.7749267376560445</v>
      </c>
      <c r="K81" s="109">
        <f>(G81+H81)*'Taxes &amp; Other Charges'!$D$5</f>
        <v>2.2785902040245709</v>
      </c>
      <c r="L81" s="109">
        <f>F81*'Taxes &amp; Other Charges'!$D$7</f>
        <v>4.2610331765363787</v>
      </c>
      <c r="M81" s="109">
        <f>F81*'Taxes &amp; Other Charges'!$D$8</f>
        <v>3.6689738299018506</v>
      </c>
      <c r="N81" s="109">
        <f>(G81+H81+J81+K81+M81+I81)*'Taxes &amp; Other Charges'!$D$11</f>
        <v>6.2609885622030683</v>
      </c>
      <c r="O81" s="109">
        <f>(G81+H81+I81+J81+K81+M81+N81)*'Taxes &amp; Other Charges'!$D$13</f>
        <v>0.77848555643926898</v>
      </c>
      <c r="P81" s="109">
        <f>(I81+L81)*'Taxes &amp; Other Charges'!$D$14</f>
        <v>0.19809195963513737</v>
      </c>
      <c r="Q81" s="109">
        <f>(G81+H81+J81+K81+M81+N81+O81-L81)*'Taxes &amp; Other Charges'!$D$15</f>
        <v>2.976758886161067</v>
      </c>
      <c r="R81" s="109">
        <f>(G81+H81+I81+J81+K81+M81+N81+O81+P81+Q81)*'Taxes &amp; Other Charges'!$D$16</f>
        <v>6.8990217087916399</v>
      </c>
      <c r="S81" s="167">
        <f t="shared" si="18"/>
        <v>24.547017146036939</v>
      </c>
      <c r="T81" s="373">
        <f t="shared" si="20"/>
        <v>282.85989006045719</v>
      </c>
      <c r="U81" s="374">
        <f t="shared" si="21"/>
        <v>269.6998797894625</v>
      </c>
    </row>
    <row r="82" spans="2:21" x14ac:dyDescent="0.2">
      <c r="B82" s="101" t="s">
        <v>87</v>
      </c>
      <c r="C82" s="101">
        <v>30</v>
      </c>
      <c r="D82" s="102">
        <f t="shared" si="19"/>
        <v>720</v>
      </c>
      <c r="E82" s="102">
        <f t="shared" si="22"/>
        <v>8016</v>
      </c>
      <c r="F82" s="193">
        <f>'Energy Charge'!N74+'Energy Charge'!N88</f>
        <v>1111.06948133581</v>
      </c>
      <c r="G82" s="108">
        <f>C82*'Residential Rates'!$I$8</f>
        <v>60.3</v>
      </c>
      <c r="H82" s="108">
        <f>'Energy Charge'!U74+'Energy Charge'!U88</f>
        <v>49.001413320672555</v>
      </c>
      <c r="I82" s="108">
        <f>F82*PSC!C17</f>
        <v>153.7409062713987</v>
      </c>
      <c r="J82" s="166">
        <f>(G82+H82)*'Taxes &amp; Other Charges'!$D$4</f>
        <v>-2.7150471068855064</v>
      </c>
      <c r="K82" s="109">
        <f>(G82+H82)*'Taxes &amp; Other Charges'!$D$5</f>
        <v>2.2294209275017578</v>
      </c>
      <c r="L82" s="109">
        <f>F82*'Taxes &amp; Other Charges'!$D$7</f>
        <v>4.222064029076078</v>
      </c>
      <c r="M82" s="109">
        <f>F82*'Taxes &amp; Other Charges'!$D$8</f>
        <v>3.6354193429307706</v>
      </c>
      <c r="N82" s="109">
        <f>(G82+H82+J82+K82+M82+I82)*'Taxes &amp; Other Charges'!$D$11</f>
        <v>6.2714861765223668</v>
      </c>
      <c r="O82" s="109">
        <f>(G82+H82+I82+J82+K82+M82+N82)*'Taxes &amp; Other Charges'!$D$13</f>
        <v>0.77979082014378653</v>
      </c>
      <c r="P82" s="109">
        <f>(I82+L82)*'Taxes &amp; Other Charges'!$D$14</f>
        <v>0.20171871307370629</v>
      </c>
      <c r="Q82" s="109">
        <f>(G82+H82+J82+K82+M82+N82+O82-L82)*'Taxes &amp; Other Charges'!$D$15</f>
        <v>2.9164793317113324</v>
      </c>
      <c r="R82" s="109">
        <f>(G82+H82+I82+J82+K82+M82+N82+O82+P82+Q82)*'Taxes &amp; Other Charges'!$D$16</f>
        <v>6.9090396949267374</v>
      </c>
      <c r="S82" s="167">
        <f t="shared" si="18"/>
        <v>24.450371929001026</v>
      </c>
      <c r="T82" s="373">
        <f t="shared" si="20"/>
        <v>283.27062749199621</v>
      </c>
      <c r="U82" s="374">
        <f t="shared" si="21"/>
        <v>270.0901016205471</v>
      </c>
    </row>
    <row r="83" spans="2:21" ht="13.5" thickBot="1" x14ac:dyDescent="0.25">
      <c r="B83" s="114" t="s">
        <v>88</v>
      </c>
      <c r="C83" s="114">
        <v>31</v>
      </c>
      <c r="D83" s="115">
        <f t="shared" si="19"/>
        <v>744</v>
      </c>
      <c r="E83" s="115">
        <f t="shared" si="22"/>
        <v>8760</v>
      </c>
      <c r="F83" s="195">
        <f>'Energy Charge'!N75+'Energy Charge'!N89</f>
        <v>1182.37729366445</v>
      </c>
      <c r="G83" s="117">
        <f>C83*'Residential Rates'!$I$8</f>
        <v>62.309999999999995</v>
      </c>
      <c r="H83" s="117">
        <f>'Energy Charge'!U75+'Energy Charge'!U89</f>
        <v>51.782661660916581</v>
      </c>
      <c r="I83" s="117">
        <f>F83*PSC!C18</f>
        <v>149.74098997884062</v>
      </c>
      <c r="J83" s="170">
        <f>(G83+H83)*'Taxes &amp; Other Charges'!$D$4</f>
        <v>-2.8340617156571679</v>
      </c>
      <c r="K83" s="171">
        <f>(G83+H83)*'Taxes &amp; Other Charges'!$D$5</f>
        <v>2.3271480198977152</v>
      </c>
      <c r="L83" s="171">
        <f>F83*'Taxes &amp; Other Charges'!$D$7</f>
        <v>4.4930337159249101</v>
      </c>
      <c r="M83" s="171">
        <f>F83*'Taxes &amp; Other Charges'!$D$8</f>
        <v>3.8687385048700804</v>
      </c>
      <c r="N83" s="171">
        <f>(G83+H83+J83+K83+M83+I83)*'Taxes &amp; Other Charges'!$D$11</f>
        <v>6.2951254251353257</v>
      </c>
      <c r="O83" s="171">
        <f>(G83+H83+I83+J83+K83+M83+N83)*'Taxes &amp; Other Charges'!$D$13</f>
        <v>0.78273010256339692</v>
      </c>
      <c r="P83" s="171">
        <f>(I83+L83)*'Taxes &amp; Other Charges'!$D$14</f>
        <v>0.19695684825821558</v>
      </c>
      <c r="Q83" s="171">
        <f>(G83+H83+J83+K83+M83+N83+O83-L83)*'Taxes &amp; Other Charges'!$D$15</f>
        <v>3.0368744602212838</v>
      </c>
      <c r="R83" s="171">
        <f>(G83+H83+I83+J83+K83+M83+N83+O83+P83+Q83)*'Taxes &amp; Other Charges'!$D$16</f>
        <v>6.9376790821261496</v>
      </c>
      <c r="S83" s="172">
        <f t="shared" si="18"/>
        <v>25.104224443339909</v>
      </c>
      <c r="T83" s="373">
        <f t="shared" si="20"/>
        <v>284.4448423671721</v>
      </c>
      <c r="U83" s="374">
        <f t="shared" si="21"/>
        <v>271.21203785991065</v>
      </c>
    </row>
    <row r="84" spans="2:21" x14ac:dyDescent="0.2">
      <c r="B84" s="119"/>
      <c r="C84" s="119"/>
      <c r="D84" s="119"/>
      <c r="E84" s="120" t="s">
        <v>91</v>
      </c>
      <c r="F84" s="121">
        <f>SUM(F72:F83)</f>
        <v>15122.20908968326</v>
      </c>
      <c r="G84" s="88">
        <f>SUM(G72:G83)</f>
        <v>733.64999999999986</v>
      </c>
      <c r="H84" s="88">
        <f>SUM(H72:H83)</f>
        <v>864.55173501446586</v>
      </c>
      <c r="I84" s="88">
        <f>SUM(I72:I83)</f>
        <v>1813.6814240977726</v>
      </c>
      <c r="J84" s="122">
        <f t="shared" ref="J84:S84" si="23">SUM(J72:J83)</f>
        <v>-39.699331097759334</v>
      </c>
      <c r="K84" s="122">
        <f t="shared" si="23"/>
        <v>32.59852078909006</v>
      </c>
      <c r="L84" s="122">
        <f t="shared" si="23"/>
        <v>109.10707941264891</v>
      </c>
      <c r="M84" s="122">
        <f t="shared" si="23"/>
        <v>49.479868141443632</v>
      </c>
      <c r="N84" s="122">
        <f t="shared" si="23"/>
        <v>81.382417831224515</v>
      </c>
      <c r="O84" s="122">
        <f t="shared" si="23"/>
        <v>10.119014944729592</v>
      </c>
      <c r="P84" s="122">
        <f t="shared" si="23"/>
        <v>2.455400918982809</v>
      </c>
      <c r="Q84" s="122">
        <f t="shared" si="23"/>
        <v>41.059648223980581</v>
      </c>
      <c r="R84" s="122">
        <f t="shared" si="23"/>
        <v>89.731967471598253</v>
      </c>
      <c r="S84" s="190">
        <f t="shared" si="23"/>
        <v>376.23458663593902</v>
      </c>
      <c r="T84" s="106"/>
    </row>
    <row r="85" spans="2:21" ht="13.5" thickBot="1" x14ac:dyDescent="0.25"/>
    <row r="86" spans="2:21" ht="15.75" customHeight="1" thickBot="1" x14ac:dyDescent="0.3">
      <c r="B86" s="93" t="s">
        <v>111</v>
      </c>
      <c r="C86" s="94"/>
      <c r="D86" s="95"/>
      <c r="J86" s="585" t="s">
        <v>40</v>
      </c>
      <c r="K86" s="586"/>
      <c r="L86" s="586"/>
      <c r="M86" s="586"/>
      <c r="N86" s="586"/>
      <c r="O86" s="586"/>
      <c r="P86" s="586"/>
      <c r="Q86" s="586"/>
      <c r="R86" s="586"/>
      <c r="S86" s="587"/>
    </row>
    <row r="87" spans="2:21" s="92" customFormat="1" ht="63.75" x14ac:dyDescent="0.2">
      <c r="B87" s="96" t="s">
        <v>27</v>
      </c>
      <c r="C87" s="96" t="s">
        <v>90</v>
      </c>
      <c r="D87" s="96" t="s">
        <v>93</v>
      </c>
      <c r="E87" s="96" t="s">
        <v>94</v>
      </c>
      <c r="F87" s="123" t="s">
        <v>114</v>
      </c>
      <c r="G87" s="96" t="s">
        <v>0</v>
      </c>
      <c r="H87" s="97" t="s">
        <v>96</v>
      </c>
      <c r="I87" s="98" t="s">
        <v>78</v>
      </c>
      <c r="J87" s="197" t="s">
        <v>57</v>
      </c>
      <c r="K87" s="198" t="s">
        <v>59</v>
      </c>
      <c r="L87" s="198" t="s">
        <v>97</v>
      </c>
      <c r="M87" s="198" t="s">
        <v>63</v>
      </c>
      <c r="N87" s="198" t="s">
        <v>66</v>
      </c>
      <c r="O87" s="198" t="s">
        <v>70</v>
      </c>
      <c r="P87" s="198" t="s">
        <v>71</v>
      </c>
      <c r="Q87" s="198" t="s">
        <v>72</v>
      </c>
      <c r="R87" s="198" t="s">
        <v>73</v>
      </c>
      <c r="S87" s="99" t="s">
        <v>98</v>
      </c>
      <c r="T87" s="100" t="s">
        <v>167</v>
      </c>
      <c r="U87" s="100" t="s">
        <v>338</v>
      </c>
    </row>
    <row r="88" spans="2:21" x14ac:dyDescent="0.2">
      <c r="B88" s="101" t="s">
        <v>79</v>
      </c>
      <c r="C88" s="101">
        <v>31</v>
      </c>
      <c r="D88" s="102">
        <f>C88*$C$7</f>
        <v>744</v>
      </c>
      <c r="E88" s="102"/>
      <c r="F88" s="193">
        <f>'Energy Charge'!N93+'Energy Charge'!N107</f>
        <v>1197.8957419912199</v>
      </c>
      <c r="G88" s="104">
        <f>C88*'Residential Rates'!$I$9</f>
        <v>62.309999999999995</v>
      </c>
      <c r="H88" s="104">
        <f>'Energy Charge'!U93+'Energy Charge'!U107</f>
        <v>47.567987522705465</v>
      </c>
      <c r="I88" s="104">
        <f>F88*PSC!C7</f>
        <v>143.18088435298452</v>
      </c>
      <c r="J88" s="164">
        <f>(G88+H88)*'Taxes &amp; Other Charges'!$D$4</f>
        <v>-2.7293692100640041</v>
      </c>
      <c r="K88" s="105">
        <f>(G88+H88)*'Taxes &amp; Other Charges'!$D$5</f>
        <v>2.2411813115006232</v>
      </c>
      <c r="L88" s="105">
        <f>F88*'Taxes &amp; Other Charges'!$D$7</f>
        <v>4.5520038195666359</v>
      </c>
      <c r="M88" s="105">
        <f>F88*'Taxes &amp; Other Charges'!$D$8</f>
        <v>3.9195148677952716</v>
      </c>
      <c r="N88" s="105">
        <f>(G88+H88+J88+K88+M88+I88)*'Taxes &amp; Other Charges'!$D$11</f>
        <v>6.04290908478636</v>
      </c>
      <c r="O88" s="105">
        <f>(G88+H88+I88+J88+K88+M88+N88)*'Taxes &amp; Other Charges'!$D$13</f>
        <v>0.75136975489482505</v>
      </c>
      <c r="P88" s="105">
        <f>(I88+L88)*'Taxes &amp; Other Charges'!$D$14</f>
        <v>0.18865489819634781</v>
      </c>
      <c r="Q88" s="105">
        <f>(G88+H88+J88+K88+M88+N88+O88-L88)*'Taxes &amp; Other Charges'!$D$15</f>
        <v>2.9233396630654012</v>
      </c>
      <c r="R88" s="105">
        <f>(G88+H88+I88+J88+K88+M88+N88+O88+P88+Q88)*'Taxes &amp; Other Charges'!$D$16</f>
        <v>6.6599118061466216</v>
      </c>
      <c r="S88" s="165">
        <f t="shared" ref="S88:S99" si="24">SUM(J88:R88)</f>
        <v>24.549515995888079</v>
      </c>
      <c r="T88" s="373">
        <f>SUM(G88:K88,M88:R88)</f>
        <v>273.05638405201148</v>
      </c>
      <c r="U88" s="374">
        <f>SUM(G88:I88,J88:K88,O88:Q88,M88)</f>
        <v>260.35356316107845</v>
      </c>
    </row>
    <row r="89" spans="2:21" x14ac:dyDescent="0.2">
      <c r="B89" s="101" t="s">
        <v>80</v>
      </c>
      <c r="C89" s="101">
        <v>28</v>
      </c>
      <c r="D89" s="102">
        <f t="shared" ref="D89:D99" si="25">C89*$C$7</f>
        <v>672</v>
      </c>
      <c r="E89" s="102">
        <f>D89+D88</f>
        <v>1416</v>
      </c>
      <c r="F89" s="193">
        <f>'Energy Charge'!N94+'Energy Charge'!N108</f>
        <v>987.94951500982415</v>
      </c>
      <c r="G89" s="108">
        <f>C89*'Residential Rates'!$I$9</f>
        <v>56.279999999999994</v>
      </c>
      <c r="H89" s="108">
        <f>'Energy Charge'!U94+'Energy Charge'!U108</f>
        <v>37.745066739621635</v>
      </c>
      <c r="I89" s="108">
        <f>F89*PSC!C8</f>
        <v>108.72285617731613</v>
      </c>
      <c r="J89" s="166">
        <f>(G89+H89)*'Taxes &amp; Other Charges'!$D$4</f>
        <v>-2.3355826578122012</v>
      </c>
      <c r="K89" s="109">
        <f>(G89+H89)*'Taxes &amp; Other Charges'!$D$5</f>
        <v>1.9178292862880622</v>
      </c>
      <c r="L89" s="109">
        <f>F89*'Taxes &amp; Other Charges'!$D$7</f>
        <v>3.7542081570373318</v>
      </c>
      <c r="M89" s="109">
        <f>F89*'Taxes &amp; Other Charges'!$D$8</f>
        <v>3.2325708131121447</v>
      </c>
      <c r="N89" s="109">
        <f>(G89+H89+J89+K89+M89+I89)*'Taxes &amp; Other Charges'!$D$11</f>
        <v>4.8430581628468676</v>
      </c>
      <c r="O89" s="109">
        <f>(G89+H89+I89+J89+K89+M89+N89)*'Taxes &amp; Other Charges'!$D$13</f>
        <v>0.60218139536816839</v>
      </c>
      <c r="P89" s="109">
        <f>(I89+L89)*'Taxes &amp; Other Charges'!$D$14</f>
        <v>0.14363321115496935</v>
      </c>
      <c r="Q89" s="109">
        <f>(G89+H89+J89+K89+M89+N89+O89-L89)*'Taxes &amp; Other Charges'!$D$15</f>
        <v>2.4927336333188173</v>
      </c>
      <c r="R89" s="109">
        <f>(G89+H89+I89+J89+K89+M89+N89+O89+P89+Q89)*'Taxes &amp; Other Charges'!$D$16</f>
        <v>5.3411086690303637</v>
      </c>
      <c r="S89" s="167">
        <f t="shared" si="24"/>
        <v>19.991740670344523</v>
      </c>
      <c r="T89" s="373">
        <f t="shared" ref="T89:T99" si="26">SUM(G89:K89,M89:R89)</f>
        <v>218.98545543024491</v>
      </c>
      <c r="U89" s="374">
        <f t="shared" ref="U89:U99" si="27">SUM(G89:I89,J89:K89,O89:Q89,M89)</f>
        <v>208.80128859836768</v>
      </c>
    </row>
    <row r="90" spans="2:21" x14ac:dyDescent="0.2">
      <c r="B90" s="101" t="s">
        <v>81</v>
      </c>
      <c r="C90" s="101">
        <v>31</v>
      </c>
      <c r="D90" s="102">
        <f t="shared" si="25"/>
        <v>744</v>
      </c>
      <c r="E90" s="102">
        <f>D90+E89</f>
        <v>2160</v>
      </c>
      <c r="F90" s="193">
        <f>'Energy Charge'!N95+'Energy Charge'!N109</f>
        <v>1090.1810714836172</v>
      </c>
      <c r="G90" s="108">
        <f>C90*'Residential Rates'!$I$9</f>
        <v>62.309999999999995</v>
      </c>
      <c r="H90" s="108">
        <f>'Energy Charge'!U95+'Energy Charge'!U109</f>
        <v>41.844371652128693</v>
      </c>
      <c r="I90" s="108">
        <f>F90*PSC!C9</f>
        <v>102.42796257124326</v>
      </c>
      <c r="J90" s="166">
        <f>(G90+H90)*'Taxes &amp; Other Charges'!$D$4</f>
        <v>-2.5871945918388768</v>
      </c>
      <c r="K90" s="109">
        <f>(G90+H90)*'Taxes &amp; Other Charges'!$D$5</f>
        <v>2.1244367185884685</v>
      </c>
      <c r="L90" s="109">
        <f>F90*'Taxes &amp; Other Charges'!$D$7</f>
        <v>4.1426880716377452</v>
      </c>
      <c r="M90" s="109">
        <f>F90*'Taxes &amp; Other Charges'!$D$8</f>
        <v>3.5670724658943955</v>
      </c>
      <c r="N90" s="109">
        <f>(G90+H90+J90+K90+M90+I90)*'Taxes &amp; Other Charges'!$D$11</f>
        <v>4.9402174461053354</v>
      </c>
      <c r="O90" s="109">
        <f>(G90+H90+I90+J90+K90+M90+N90)*'Taxes &amp; Other Charges'!$D$13</f>
        <v>0.61426209124219111</v>
      </c>
      <c r="P90" s="109">
        <f>(I90+L90)*'Taxes &amp; Other Charges'!$D$14</f>
        <v>0.13609072087095903</v>
      </c>
      <c r="Q90" s="109">
        <f>(G90+H90+J90+K90+M90+N90+O90-L90)*'Taxes &amp; Other Charges'!$D$15</f>
        <v>2.7492544155974956</v>
      </c>
      <c r="R90" s="109">
        <f>(G90+H90+I90+J90+K90+M90+N90+O90+P90+Q90)*'Taxes &amp; Other Charges'!$D$16</f>
        <v>5.4531618372457977</v>
      </c>
      <c r="S90" s="167">
        <f t="shared" si="24"/>
        <v>21.139989175343509</v>
      </c>
      <c r="T90" s="373">
        <f t="shared" si="26"/>
        <v>223.57963532707771</v>
      </c>
      <c r="U90" s="374">
        <f t="shared" si="27"/>
        <v>213.18625604372659</v>
      </c>
    </row>
    <row r="91" spans="2:21" ht="17.25" customHeight="1" x14ac:dyDescent="0.2">
      <c r="B91" s="101" t="s">
        <v>82</v>
      </c>
      <c r="C91" s="101">
        <v>30</v>
      </c>
      <c r="D91" s="102">
        <f t="shared" si="25"/>
        <v>720</v>
      </c>
      <c r="E91" s="102">
        <f>D91+E90</f>
        <v>2880</v>
      </c>
      <c r="F91" s="193">
        <f>'Energy Charge'!N96+'Energy Charge'!N110</f>
        <v>1010.0237996242572</v>
      </c>
      <c r="G91" s="108">
        <f>C91*'Residential Rates'!$I$9</f>
        <v>60.3</v>
      </c>
      <c r="H91" s="108">
        <f>'Energy Charge'!U96+'Energy Charge'!U110</f>
        <v>38.184954685859807</v>
      </c>
      <c r="I91" s="108">
        <f>F91*PSC!C10</f>
        <v>89.755764953609614</v>
      </c>
      <c r="J91" s="166">
        <f>(G91+H91)*'Taxes &amp; Other Charges'!$D$4</f>
        <v>-2.4463662743967576</v>
      </c>
      <c r="K91" s="109">
        <f>(G91+H91)*'Taxes &amp; Other Charges'!$D$5</f>
        <v>2.0087976207274822</v>
      </c>
      <c r="L91" s="109">
        <f>F91*'Taxes &amp; Other Charges'!$D$7</f>
        <v>3.8380904385721775</v>
      </c>
      <c r="M91" s="109">
        <f>F91*'Taxes &amp; Other Charges'!$D$8</f>
        <v>3.3047978723705698</v>
      </c>
      <c r="N91" s="109">
        <f>(G91+H91+J91+K91+M91+I91)*'Taxes &amp; Other Charges'!$D$11</f>
        <v>4.5025032750985021</v>
      </c>
      <c r="O91" s="109">
        <f>(G91+H91+I91+J91+K91+M91+N91)*'Taxes &amp; Other Charges'!$D$13</f>
        <v>0.55983711400541647</v>
      </c>
      <c r="P91" s="109">
        <f>(I91+L91)*'Taxes &amp; Other Charges'!$D$14</f>
        <v>0.11951935333581615</v>
      </c>
      <c r="Q91" s="109">
        <f>(G91+H91+J91+K91+M91+N91+O91-L91)*'Taxes &amp; Other Charges'!$D$15</f>
        <v>2.5950812000999939</v>
      </c>
      <c r="R91" s="109">
        <f>(G91+H91+I91+J91+K91+M91+N91+O91+P91+Q91)*'Taxes &amp; Other Charges'!$D$16</f>
        <v>4.9721222450177613</v>
      </c>
      <c r="S91" s="167">
        <f t="shared" si="24"/>
        <v>19.454382844830963</v>
      </c>
      <c r="T91" s="373">
        <f t="shared" si="26"/>
        <v>203.8570120457282</v>
      </c>
      <c r="U91" s="374">
        <f t="shared" si="27"/>
        <v>194.38238652561193</v>
      </c>
    </row>
    <row r="92" spans="2:21" x14ac:dyDescent="0.2">
      <c r="B92" s="101" t="s">
        <v>31</v>
      </c>
      <c r="C92" s="101">
        <v>31</v>
      </c>
      <c r="D92" s="102">
        <f t="shared" si="25"/>
        <v>744</v>
      </c>
      <c r="E92" s="102">
        <f t="shared" ref="E92:E99" si="28">D92+E91</f>
        <v>3624</v>
      </c>
      <c r="F92" s="193">
        <f>'Energy Charge'!N97+'Energy Charge'!N111</f>
        <v>1123.4992674265247</v>
      </c>
      <c r="G92" s="108">
        <f>C92*'Residential Rates'!$I$9</f>
        <v>62.309999999999995</v>
      </c>
      <c r="H92" s="108">
        <f>'Energy Charge'!U97+'Energy Charge'!U111</f>
        <v>43.176188880091914</v>
      </c>
      <c r="I92" s="108">
        <f>F92*PSC!C11</f>
        <v>115.32944679986761</v>
      </c>
      <c r="J92" s="166">
        <f>(G92+H92)*'Taxes &amp; Other Charges'!$D$4</f>
        <v>-2.6202769317814831</v>
      </c>
      <c r="K92" s="109">
        <f>(G92+H92)*'Taxes &amp; Other Charges'!$D$5</f>
        <v>2.1516017945872346</v>
      </c>
      <c r="L92" s="109">
        <f>F92*'Taxes &amp; Other Charges'!$D$7</f>
        <v>4.2692972162207941</v>
      </c>
      <c r="M92" s="109">
        <f>F92*'Taxes &amp; Other Charges'!$D$8</f>
        <v>3.6760896030195891</v>
      </c>
      <c r="N92" s="109">
        <f>(G92+H92+J92+K92+M92+I92)*'Taxes &amp; Other Charges'!$D$11</f>
        <v>5.277983061434691</v>
      </c>
      <c r="O92" s="109">
        <f>(G92+H92+I92+J92+K92+M92+N92)*'Taxes &amp; Other Charges'!$D$13</f>
        <v>0.65625955703906236</v>
      </c>
      <c r="P92" s="109">
        <f>(I92+L92)*'Taxes &amp; Other Charges'!$D$14</f>
        <v>0.15272759610854489</v>
      </c>
      <c r="Q92" s="109">
        <f>(G92+H92+J92+K92+M92+N92+O92-L92)*'Taxes &amp; Other Charges'!$D$15</f>
        <v>2.7919609247799579</v>
      </c>
      <c r="R92" s="109">
        <f>(G92+H92+I92+J92+K92+M92+N92+O92+P92+Q92)*'Taxes &amp; Other Charges'!$D$16</f>
        <v>5.8225495321286784</v>
      </c>
      <c r="S92" s="167">
        <f t="shared" si="24"/>
        <v>22.178192353537071</v>
      </c>
      <c r="T92" s="373">
        <f t="shared" si="26"/>
        <v>238.72453081727579</v>
      </c>
      <c r="U92" s="374">
        <f t="shared" si="27"/>
        <v>227.62399822371242</v>
      </c>
    </row>
    <row r="93" spans="2:21" x14ac:dyDescent="0.2">
      <c r="B93" s="110" t="s">
        <v>83</v>
      </c>
      <c r="C93" s="110">
        <v>30</v>
      </c>
      <c r="D93" s="111">
        <f t="shared" si="25"/>
        <v>720</v>
      </c>
      <c r="E93" s="111">
        <f t="shared" si="28"/>
        <v>4344</v>
      </c>
      <c r="F93" s="194">
        <f>'Energy Charge'!N98+'Energy Charge'!N112</f>
        <v>1340.0777361448045</v>
      </c>
      <c r="G93" s="112">
        <f>C93*'Residential Rates'!$I$9</f>
        <v>60.3</v>
      </c>
      <c r="H93" s="112">
        <f>'Energy Charge'!U98+'Energy Charge'!U112</f>
        <v>249.08000182108157</v>
      </c>
      <c r="I93" s="112">
        <f>F93*PSC!C12</f>
        <v>137.04438976458457</v>
      </c>
      <c r="J93" s="168">
        <f>(G93+H93)*'Taxes &amp; Other Charges'!$D$4</f>
        <v>-7.6849992452356668</v>
      </c>
      <c r="K93" s="79">
        <f>(G93+H93)*'Taxes &amp; Other Charges'!$D$5</f>
        <v>6.3104238971446005</v>
      </c>
      <c r="L93" s="79">
        <f>F93*'Taxes &amp; Other Charges'!$D$6</f>
        <v>16.080932833737656</v>
      </c>
      <c r="M93" s="79">
        <f>F93*'Taxes &amp; Other Charges'!$D$8</f>
        <v>4.3847343526658005</v>
      </c>
      <c r="N93" s="79">
        <f>(G93+H93+J93+K93+M93+I93)*'Taxes &amp; Other Charges'!$D$11</f>
        <v>10.588678011906076</v>
      </c>
      <c r="O93" s="79">
        <f>(G93+H93+I93+J93+K93+M93+N93)*'Taxes &amp; Other Charges'!$D$13</f>
        <v>1.3165864802593448</v>
      </c>
      <c r="P93" s="79">
        <f>(I93+L93)*'Taxes &amp; Other Charges'!$D$14</f>
        <v>0.19554103695805747</v>
      </c>
      <c r="Q93" s="79">
        <f>(G93+H93+J93+K93+M93+N93+O93-L93)*'Taxes &amp; Other Charges'!$D$15</f>
        <v>7.797518445354843</v>
      </c>
      <c r="R93" s="79">
        <f>(G93+H93+I93+J93+K93+M93+N93+O93+P93+Q93)*'Taxes &amp; Other Charges'!$D$16</f>
        <v>11.733321864117983</v>
      </c>
      <c r="S93" s="169">
        <f t="shared" si="24"/>
        <v>50.722737676908693</v>
      </c>
      <c r="T93" s="373">
        <f t="shared" si="26"/>
        <v>481.0661964288372</v>
      </c>
      <c r="U93" s="374">
        <f t="shared" si="27"/>
        <v>458.74419655281315</v>
      </c>
    </row>
    <row r="94" spans="2:21" x14ac:dyDescent="0.2">
      <c r="B94" s="110" t="s">
        <v>99</v>
      </c>
      <c r="C94" s="110">
        <v>31</v>
      </c>
      <c r="D94" s="111">
        <f t="shared" si="25"/>
        <v>744</v>
      </c>
      <c r="E94" s="111">
        <f t="shared" si="28"/>
        <v>5088</v>
      </c>
      <c r="F94" s="194">
        <f>'Energy Charge'!N99+'Energy Charge'!N113</f>
        <v>1764.010629740593</v>
      </c>
      <c r="G94" s="112">
        <f>C94*'Residential Rates'!$I$9</f>
        <v>62.309999999999995</v>
      </c>
      <c r="H94" s="112">
        <f>'Energy Charge'!U99+'Energy Charge'!U113</f>
        <v>319.25343372739343</v>
      </c>
      <c r="I94" s="112">
        <f>F94*PSC!C13</f>
        <v>227.26983750388879</v>
      </c>
      <c r="J94" s="168">
        <f>(G94+H94)*'Taxes &amp; Other Charges'!$D$4</f>
        <v>-9.4780356937884527</v>
      </c>
      <c r="K94" s="79">
        <f>(G94+H94)*'Taxes &amp; Other Charges'!$D$5</f>
        <v>7.782749357737643</v>
      </c>
      <c r="L94" s="79">
        <f>F94*'Taxes &amp; Other Charges'!$D$6</f>
        <v>21.168127556887118</v>
      </c>
      <c r="M94" s="79">
        <f>F94*'Taxes &amp; Other Charges'!$D$8</f>
        <v>5.7718427805112205</v>
      </c>
      <c r="N94" s="79">
        <f>(G94+H94+J94+K94+M94+I94)*'Taxes &amp; Other Charges'!$D$11</f>
        <v>14.440155540040498</v>
      </c>
      <c r="O94" s="79">
        <f>(G94+H94+I94+J94+K94+M94+N94)*'Taxes &amp; Other Charges'!$D$13</f>
        <v>1.7954756519635711</v>
      </c>
      <c r="P94" s="79">
        <f>(I94+L94)*'Taxes &amp; Other Charges'!$D$14</f>
        <v>0.31725528138261083</v>
      </c>
      <c r="Q94" s="79">
        <f>(G94+H94+J94+K94+M94+N94+O94-L94)*'Taxes &amp; Other Charges'!$D$15</f>
        <v>9.6315188858225547</v>
      </c>
      <c r="R94" s="79">
        <f>(G94+H94+I94+J94+K94+M94+N94+O94+P94+Q94)*'Taxes &amp; Other Charges'!$D$16</f>
        <v>15.977355825873794</v>
      </c>
      <c r="S94" s="169">
        <f t="shared" si="24"/>
        <v>67.406445186430574</v>
      </c>
      <c r="T94" s="373">
        <f t="shared" si="26"/>
        <v>655.0715888608255</v>
      </c>
      <c r="U94" s="374">
        <f t="shared" si="27"/>
        <v>624.65407749491123</v>
      </c>
    </row>
    <row r="95" spans="2:21" x14ac:dyDescent="0.2">
      <c r="B95" s="110" t="s">
        <v>84</v>
      </c>
      <c r="C95" s="110">
        <v>31</v>
      </c>
      <c r="D95" s="111">
        <f t="shared" si="25"/>
        <v>744</v>
      </c>
      <c r="E95" s="111">
        <f t="shared" si="28"/>
        <v>5832</v>
      </c>
      <c r="F95" s="194">
        <f>'Energy Charge'!N100+'Energy Charge'!N114</f>
        <v>1812.9941199366269</v>
      </c>
      <c r="G95" s="112">
        <f>C95*'Residential Rates'!$I$9</f>
        <v>62.309999999999995</v>
      </c>
      <c r="H95" s="112">
        <f>'Energy Charge'!U100+'Energy Charge'!U114</f>
        <v>332.84980223188012</v>
      </c>
      <c r="I95" s="112">
        <f>F95*PSC!C14</f>
        <v>251.31724490561521</v>
      </c>
      <c r="J95" s="168">
        <f>(G95+H95)*'Taxes &amp; Other Charges'!$D$4</f>
        <v>-9.8157694874399031</v>
      </c>
      <c r="K95" s="79">
        <f>(G95+H95)*'Taxes &amp; Other Charges'!$D$5</f>
        <v>8.0600744861236588</v>
      </c>
      <c r="L95" s="79">
        <f>F95*'Taxes &amp; Other Charges'!$D$6</f>
        <v>21.755929439239523</v>
      </c>
      <c r="M95" s="79">
        <f>F95*'Taxes &amp; Other Charges'!$D$8</f>
        <v>5.9321167604326437</v>
      </c>
      <c r="N95" s="79">
        <f>(G95+H95+J95+K95+M95+I95)*'Taxes &amp; Other Charges'!$D$11</f>
        <v>15.329395727204172</v>
      </c>
      <c r="O95" s="79">
        <f>(G95+H95+I95+J95+K95+M95+N95)*'Taxes &amp; Other Charges'!$D$13</f>
        <v>1.9060429585533614</v>
      </c>
      <c r="P95" s="79">
        <f>(I95+L95)*'Taxes &amp; Other Charges'!$D$14</f>
        <v>0.3487144436383795</v>
      </c>
      <c r="Q95" s="79">
        <f>(G95+H95+J95+K95+M95+N95+O95-L95)*'Taxes &amp; Other Charges'!$D$15</f>
        <v>9.988443235175879</v>
      </c>
      <c r="R95" s="79">
        <f>(G95+H95+I95+J95+K95+M95+N95+O95+P95+Q95)*'Taxes &amp; Other Charges'!$D$16</f>
        <v>16.955651631529591</v>
      </c>
      <c r="S95" s="169">
        <f t="shared" si="24"/>
        <v>70.460599194457302</v>
      </c>
      <c r="T95" s="373">
        <f t="shared" si="26"/>
        <v>695.18171689271321</v>
      </c>
      <c r="U95" s="374">
        <f t="shared" si="27"/>
        <v>662.89666953397943</v>
      </c>
    </row>
    <row r="96" spans="2:21" x14ac:dyDescent="0.2">
      <c r="B96" s="110" t="s">
        <v>100</v>
      </c>
      <c r="C96" s="110">
        <v>30</v>
      </c>
      <c r="D96" s="111">
        <f t="shared" si="25"/>
        <v>720</v>
      </c>
      <c r="E96" s="111">
        <f t="shared" si="28"/>
        <v>6552</v>
      </c>
      <c r="F96" s="194">
        <f>'Energy Charge'!N101+'Energy Charge'!N115</f>
        <v>1380.8059131843802</v>
      </c>
      <c r="G96" s="112">
        <f>C96*'Residential Rates'!$I$9</f>
        <v>60.3</v>
      </c>
      <c r="H96" s="112">
        <f>'Energy Charge'!U101+'Energy Charge'!U115</f>
        <v>257.25685987839768</v>
      </c>
      <c r="I96" s="112">
        <f>F96*PSC!C15</f>
        <v>184.2892612031533</v>
      </c>
      <c r="J96" s="168">
        <f>(G96+H96)*'Taxes &amp; Other Charges'!$D$4</f>
        <v>-7.8881123993793985</v>
      </c>
      <c r="K96" s="79">
        <f>(G96+H96)*'Taxes &amp; Other Charges'!$D$5</f>
        <v>6.4772072709396769</v>
      </c>
      <c r="L96" s="79">
        <f>F96*'Taxes &amp; Other Charges'!$D$6</f>
        <v>16.569670958212562</v>
      </c>
      <c r="M96" s="79">
        <f>F96*'Taxes &amp; Other Charges'!$D$8</f>
        <v>4.5179969479392925</v>
      </c>
      <c r="N96" s="79">
        <f>(G96+H96+J96+K96+M96+I96)*'Taxes &amp; Other Charges'!$D$11</f>
        <v>11.896697695948752</v>
      </c>
      <c r="O96" s="79">
        <f>(G96+H96+I96+J96+K96+M96+N96)*'Taxes &amp; Other Charges'!$D$13</f>
        <v>1.4792244441286122</v>
      </c>
      <c r="P96" s="79">
        <f>(I96+L96)*'Taxes &amp; Other Charges'!$D$14</f>
        <v>0.2564968563700642</v>
      </c>
      <c r="Q96" s="79">
        <f>(G96+H96+J96+K96+M96+N96+O96-L96)*'Taxes &amp; Other Charges'!$D$15</f>
        <v>8.0316786626551</v>
      </c>
      <c r="R96" s="79">
        <f>(G96+H96+I96+J96+K96+M96+N96+O96+P96+Q96)*'Taxes &amp; Other Charges'!$D$16</f>
        <v>13.165432764003828</v>
      </c>
      <c r="S96" s="169">
        <f t="shared" si="24"/>
        <v>54.50629320081849</v>
      </c>
      <c r="T96" s="373">
        <f t="shared" si="26"/>
        <v>539.78274332415697</v>
      </c>
      <c r="U96" s="374">
        <f t="shared" si="27"/>
        <v>514.72061286420433</v>
      </c>
    </row>
    <row r="97" spans="2:21" x14ac:dyDescent="0.2">
      <c r="B97" s="101" t="s">
        <v>86</v>
      </c>
      <c r="C97" s="101">
        <v>31</v>
      </c>
      <c r="D97" s="102">
        <f t="shared" si="25"/>
        <v>744</v>
      </c>
      <c r="E97" s="102">
        <f t="shared" si="28"/>
        <v>7296</v>
      </c>
      <c r="F97" s="193">
        <f>'Energy Charge'!N102+'Energy Charge'!N116</f>
        <v>1121.3245201411523</v>
      </c>
      <c r="G97" s="108">
        <f>C97*'Residential Rates'!$I$9</f>
        <v>62.309999999999995</v>
      </c>
      <c r="H97" s="108">
        <f>'Energy Charge'!U102+'Energy Charge'!U116</f>
        <v>43.666991191939189</v>
      </c>
      <c r="I97" s="108">
        <f>F97*PSC!C16</f>
        <v>150.86187961527048</v>
      </c>
      <c r="J97" s="166">
        <f>(G97+H97)*'Taxes &amp; Other Charges'!$D$4</f>
        <v>-2.6324684612077696</v>
      </c>
      <c r="K97" s="109">
        <f>(G97+H97)*'Taxes &amp; Other Charges'!$D$5</f>
        <v>2.1616126893419834</v>
      </c>
      <c r="L97" s="109">
        <f>F97*'Taxes &amp; Other Charges'!$D$7</f>
        <v>4.2610331765363787</v>
      </c>
      <c r="M97" s="109">
        <f>F97*'Taxes &amp; Other Charges'!$D$8</f>
        <v>3.6689738299018506</v>
      </c>
      <c r="N97" s="109">
        <f>(G97+H97+J97+K97+M97+I97)*'Taxes &amp; Other Charges'!$D$11</f>
        <v>6.1264714576651897</v>
      </c>
      <c r="O97" s="109">
        <f>(G97+H97+I97+J97+K97+M97+N97)*'Taxes &amp; Other Charges'!$D$13</f>
        <v>0.76175982344417115</v>
      </c>
      <c r="P97" s="109">
        <f>(I97+L97)*'Taxes &amp; Other Charges'!$D$14</f>
        <v>0.19809195963513737</v>
      </c>
      <c r="Q97" s="109">
        <f>(G97+H97+J97+K97+M97+N97+O97-L97)*'Taxes &amp; Other Charges'!$D$15</f>
        <v>2.8284865737627154</v>
      </c>
      <c r="R97" s="109">
        <f>(G97+H97+I97+J97+K97+M97+N97+O97+P97+Q97)*'Taxes &amp; Other Charges'!$D$16</f>
        <v>6.7487949669938239</v>
      </c>
      <c r="S97" s="167">
        <f t="shared" si="24"/>
        <v>24.122756016073481</v>
      </c>
      <c r="T97" s="373">
        <f t="shared" si="26"/>
        <v>276.70059364674677</v>
      </c>
      <c r="U97" s="374">
        <f t="shared" si="27"/>
        <v>263.82532722208771</v>
      </c>
    </row>
    <row r="98" spans="2:21" x14ac:dyDescent="0.2">
      <c r="B98" s="101" t="s">
        <v>87</v>
      </c>
      <c r="C98" s="101">
        <v>30</v>
      </c>
      <c r="D98" s="102">
        <f t="shared" si="25"/>
        <v>720</v>
      </c>
      <c r="E98" s="102">
        <f t="shared" si="28"/>
        <v>8016</v>
      </c>
      <c r="F98" s="193">
        <f>'Energy Charge'!N103+'Energy Charge'!N117</f>
        <v>1111.06948133581</v>
      </c>
      <c r="G98" s="108">
        <f>C98*'Residential Rates'!$I$9</f>
        <v>60.3</v>
      </c>
      <c r="H98" s="108">
        <f>'Energy Charge'!U103+'Energy Charge'!U117</f>
        <v>43.187548262082615</v>
      </c>
      <c r="I98" s="108">
        <f>F98*PSC!C17</f>
        <v>153.7409062713987</v>
      </c>
      <c r="J98" s="166">
        <f>(G98+H98)*'Taxes &amp; Other Charges'!$D$4</f>
        <v>-2.5706306988301324</v>
      </c>
      <c r="K98" s="109">
        <f>(G98+H98)*'Taxes &amp; Other Charges'!$D$5</f>
        <v>2.110835521901699</v>
      </c>
      <c r="L98" s="109">
        <f>F98*'Taxes &amp; Other Charges'!$D$7</f>
        <v>4.222064029076078</v>
      </c>
      <c r="M98" s="109">
        <f>F98*'Taxes &amp; Other Charges'!$D$8</f>
        <v>3.6354193429307706</v>
      </c>
      <c r="N98" s="109">
        <f>(G98+H98+J98+K98+M98+I98)*'Taxes &amp; Other Charges'!$D$11</f>
        <v>6.1351200941598352</v>
      </c>
      <c r="O98" s="109">
        <f>(G98+H98+I98+J98+K98+M98+N98)*'Taxes &amp; Other Charges'!$D$13</f>
        <v>0.76283518694740782</v>
      </c>
      <c r="P98" s="109">
        <f>(I98+L98)*'Taxes &amp; Other Charges'!$D$14</f>
        <v>0.20171871307370629</v>
      </c>
      <c r="Q98" s="109">
        <f>(G98+H98+J98+K98+M98+N98+O98-L98)*'Taxes &amp; Other Charges'!$D$15</f>
        <v>2.7661689720432578</v>
      </c>
      <c r="R98" s="109">
        <f>(G98+H98+I98+J98+K98+M98+N98+O98+P98+Q98)*'Taxes &amp; Other Charges'!$D$16</f>
        <v>6.756748041642699</v>
      </c>
      <c r="S98" s="167">
        <f t="shared" si="24"/>
        <v>24.020279202945321</v>
      </c>
      <c r="T98" s="373">
        <f t="shared" si="26"/>
        <v>277.02666970735066</v>
      </c>
      <c r="U98" s="374">
        <f t="shared" si="27"/>
        <v>264.13480157154811</v>
      </c>
    </row>
    <row r="99" spans="2:21" ht="13.5" thickBot="1" x14ac:dyDescent="0.25">
      <c r="B99" s="114" t="s">
        <v>88</v>
      </c>
      <c r="C99" s="114">
        <v>31</v>
      </c>
      <c r="D99" s="115">
        <f t="shared" si="25"/>
        <v>744</v>
      </c>
      <c r="E99" s="115">
        <f t="shared" si="28"/>
        <v>8760</v>
      </c>
      <c r="F99" s="195">
        <f>'Energy Charge'!N104+'Energy Charge'!N118</f>
        <v>1182.37729366445</v>
      </c>
      <c r="G99" s="117">
        <f>C99*'Residential Rates'!$I$9</f>
        <v>62.309999999999995</v>
      </c>
      <c r="H99" s="117">
        <f>'Energy Charge'!U104+'Energy Charge'!U118</f>
        <v>45.159870492414356</v>
      </c>
      <c r="I99" s="117">
        <f>F99*PSC!C18</f>
        <v>149.74098997884062</v>
      </c>
      <c r="J99" s="170">
        <f>(G99+H99)*'Taxes &amp; Other Charges'!$D$4</f>
        <v>-2.6695515830315726</v>
      </c>
      <c r="K99" s="171">
        <f>(G99+H99)*'Taxes &amp; Other Charges'!$D$5</f>
        <v>2.192062948433775</v>
      </c>
      <c r="L99" s="171">
        <f>F99*'Taxes &amp; Other Charges'!$D$7</f>
        <v>4.4930337159249101</v>
      </c>
      <c r="M99" s="171">
        <f>F99*'Taxes &amp; Other Charges'!$D$8</f>
        <v>3.8687385048700804</v>
      </c>
      <c r="N99" s="171">
        <f>(G99+H99+J99+K99+M99+I99)*'Taxes &amp; Other Charges'!$D$11</f>
        <v>6.1397857196463823</v>
      </c>
      <c r="O99" s="171">
        <f>(G99+H99+I99+J99+K99+M99+N99)*'Taxes &amp; Other Charges'!$D$13</f>
        <v>0.7634153065270789</v>
      </c>
      <c r="P99" s="171">
        <f>(I99+L99)*'Taxes &amp; Other Charges'!$D$14</f>
        <v>0.19695684825821558</v>
      </c>
      <c r="Q99" s="171">
        <f>(G99+H99+J99+K99+M99+N99+O99-L99)*'Taxes &amp; Other Charges'!$D$15</f>
        <v>2.8656503068375869</v>
      </c>
      <c r="R99" s="171">
        <f>(G99+H99+I99+J99+K99+M99+N99+O99+P99+Q99)*'Taxes &amp; Other Charges'!$D$16</f>
        <v>6.7641979630699129</v>
      </c>
      <c r="S99" s="172">
        <f t="shared" si="24"/>
        <v>24.61428973053637</v>
      </c>
      <c r="T99" s="373">
        <f t="shared" si="26"/>
        <v>277.33211648586644</v>
      </c>
      <c r="U99" s="374">
        <f t="shared" si="27"/>
        <v>264.42813280315011</v>
      </c>
    </row>
    <row r="100" spans="2:21" x14ac:dyDescent="0.2">
      <c r="B100" s="119"/>
      <c r="C100" s="119"/>
      <c r="D100" s="119"/>
      <c r="E100" s="120" t="s">
        <v>91</v>
      </c>
      <c r="F100" s="121">
        <f>SUM(F88:F99)</f>
        <v>15122.20908968326</v>
      </c>
      <c r="G100" s="88">
        <f>SUM(G88:G99)</f>
        <v>733.64999999999986</v>
      </c>
      <c r="H100" s="88">
        <f>SUM(H88:H99)</f>
        <v>1498.9730770855963</v>
      </c>
      <c r="I100" s="88">
        <f>SUM(I88:I99)</f>
        <v>1813.6814240977726</v>
      </c>
      <c r="J100" s="122">
        <f t="shared" ref="J100:S100" si="29">SUM(J88:J99)</f>
        <v>-55.458357234806215</v>
      </c>
      <c r="K100" s="122">
        <f t="shared" si="29"/>
        <v>45.538812903314913</v>
      </c>
      <c r="L100" s="122">
        <f t="shared" si="29"/>
        <v>109.10707941264891</v>
      </c>
      <c r="M100" s="122">
        <f t="shared" si="29"/>
        <v>49.479868141443632</v>
      </c>
      <c r="N100" s="122">
        <f t="shared" si="29"/>
        <v>96.262975276842667</v>
      </c>
      <c r="O100" s="122">
        <f t="shared" si="29"/>
        <v>11.96924976437321</v>
      </c>
      <c r="P100" s="122">
        <f t="shared" si="29"/>
        <v>2.455400918982809</v>
      </c>
      <c r="Q100" s="122">
        <f t="shared" si="29"/>
        <v>57.46183491851361</v>
      </c>
      <c r="R100" s="122">
        <f t="shared" si="29"/>
        <v>106.35035714680086</v>
      </c>
      <c r="S100" s="190">
        <f t="shared" si="29"/>
        <v>423.1672212481144</v>
      </c>
      <c r="T100" s="106"/>
    </row>
    <row r="101" spans="2:21" ht="13.5" thickBot="1" x14ac:dyDescent="0.25"/>
    <row r="102" spans="2:21" ht="15.75" customHeight="1" thickBot="1" x14ac:dyDescent="0.3">
      <c r="B102" s="93" t="s">
        <v>112</v>
      </c>
      <c r="C102" s="94"/>
      <c r="D102" s="95"/>
      <c r="J102" s="585" t="s">
        <v>40</v>
      </c>
      <c r="K102" s="586"/>
      <c r="L102" s="586"/>
      <c r="M102" s="586"/>
      <c r="N102" s="586"/>
      <c r="O102" s="586"/>
      <c r="P102" s="586"/>
      <c r="Q102" s="586"/>
      <c r="R102" s="586"/>
      <c r="S102" s="587"/>
    </row>
    <row r="103" spans="2:21" s="92" customFormat="1" ht="63.75" x14ac:dyDescent="0.2">
      <c r="B103" s="96" t="s">
        <v>27</v>
      </c>
      <c r="C103" s="96" t="s">
        <v>90</v>
      </c>
      <c r="D103" s="96" t="s">
        <v>93</v>
      </c>
      <c r="E103" s="96" t="s">
        <v>94</v>
      </c>
      <c r="F103" s="123" t="s">
        <v>114</v>
      </c>
      <c r="G103" s="96" t="s">
        <v>0</v>
      </c>
      <c r="H103" s="97" t="s">
        <v>96</v>
      </c>
      <c r="I103" s="98" t="s">
        <v>78</v>
      </c>
      <c r="J103" s="197" t="s">
        <v>57</v>
      </c>
      <c r="K103" s="198" t="s">
        <v>59</v>
      </c>
      <c r="L103" s="198" t="s">
        <v>97</v>
      </c>
      <c r="M103" s="198" t="s">
        <v>63</v>
      </c>
      <c r="N103" s="198" t="s">
        <v>66</v>
      </c>
      <c r="O103" s="198" t="s">
        <v>70</v>
      </c>
      <c r="P103" s="198" t="s">
        <v>71</v>
      </c>
      <c r="Q103" s="198" t="s">
        <v>72</v>
      </c>
      <c r="R103" s="198" t="s">
        <v>73</v>
      </c>
      <c r="S103" s="99" t="s">
        <v>98</v>
      </c>
      <c r="T103" s="100" t="s">
        <v>167</v>
      </c>
      <c r="U103" s="100" t="s">
        <v>338</v>
      </c>
    </row>
    <row r="104" spans="2:21" x14ac:dyDescent="0.2">
      <c r="B104" s="101" t="s">
        <v>79</v>
      </c>
      <c r="C104" s="101">
        <v>31</v>
      </c>
      <c r="D104" s="102">
        <f>C104*$C$7</f>
        <v>744</v>
      </c>
      <c r="E104" s="102"/>
      <c r="F104" s="193">
        <f>'Energy Charge'!N122+'Energy Charge'!N136</f>
        <v>1197.8957419912199</v>
      </c>
      <c r="G104" s="104">
        <f>C104*'Residential Rates'!$I$10</f>
        <v>13.64</v>
      </c>
      <c r="H104" s="104">
        <f>'Energy Charge'!U122+'Energy Charge'!U136</f>
        <v>61.030846682135746</v>
      </c>
      <c r="I104" s="104">
        <f>F104*PSC!C7</f>
        <v>143.18088435298452</v>
      </c>
      <c r="J104" s="164">
        <f>(G104+H104)*'Taxes &amp; Other Charges'!$D$4</f>
        <v>-1.854823831584252</v>
      </c>
      <c r="K104" s="105">
        <f>(G104+H104)*'Taxes &amp; Other Charges'!$D$5</f>
        <v>1.5230612597755226</v>
      </c>
      <c r="L104" s="105">
        <f>F104*'Taxes &amp; Other Charges'!$D$7</f>
        <v>4.5520038195666359</v>
      </c>
      <c r="M104" s="105">
        <f>F104*'Taxes &amp; Other Charges'!$D$8</f>
        <v>3.9195148677952716</v>
      </c>
      <c r="N104" s="105">
        <f>(G104+H104+J104+K104+M104+I104)*'Taxes &amp; Other Charges'!$D$11</f>
        <v>5.2171142272808764</v>
      </c>
      <c r="O104" s="105">
        <f>(G104+H104+I104+J104+K104+M104+N104)*'Taxes &amp; Other Charges'!$D$13</f>
        <v>0.64869118221210564</v>
      </c>
      <c r="P104" s="105">
        <f>(I104+L104)*'Taxes &amp; Other Charges'!$D$14</f>
        <v>0.18865489819634781</v>
      </c>
      <c r="Q104" s="105">
        <f>(G104+H104+J104+K104+M104+N104+O104-L104)*'Taxes &amp; Other Charges'!$D$15</f>
        <v>2.0131021619710618</v>
      </c>
      <c r="R104" s="105">
        <f>(G104+H104+I104+J104+K104+M104+N104+O104+P104+Q104)*'Taxes &amp; Other Charges'!$D$16</f>
        <v>5.7376761450191811</v>
      </c>
      <c r="S104" s="165">
        <f t="shared" ref="S104:S115" si="30">SUM(J104:R104)</f>
        <v>21.94499473023275</v>
      </c>
      <c r="T104" s="373">
        <f>SUM(G104:K104,M104:R104)</f>
        <v>235.24472194578641</v>
      </c>
      <c r="U104" s="374">
        <f>SUM(G104:I104,J104:K104,O104:Q104,M104)</f>
        <v>224.28993157348634</v>
      </c>
    </row>
    <row r="105" spans="2:21" x14ac:dyDescent="0.2">
      <c r="B105" s="101" t="s">
        <v>80</v>
      </c>
      <c r="C105" s="101">
        <v>28</v>
      </c>
      <c r="D105" s="102">
        <f t="shared" ref="D105:D115" si="31">C105*$C$7</f>
        <v>672</v>
      </c>
      <c r="E105" s="102">
        <f>D105+D104</f>
        <v>1416</v>
      </c>
      <c r="F105" s="193">
        <f>'Energy Charge'!N123+'Energy Charge'!N137</f>
        <v>987.94951500982415</v>
      </c>
      <c r="G105" s="108">
        <f>C105*'Residential Rates'!$I$10</f>
        <v>12.32</v>
      </c>
      <c r="H105" s="108">
        <f>'Energy Charge'!U123+'Energy Charge'!U137</f>
        <v>48.773497167748353</v>
      </c>
      <c r="I105" s="108">
        <f>F105*PSC!C8</f>
        <v>108.72285617731613</v>
      </c>
      <c r="J105" s="166">
        <f>(G105+H105)*'Taxes &amp; Other Charges'!$D$4</f>
        <v>-1.5175624696468692</v>
      </c>
      <c r="K105" s="109">
        <f>(G105+H105)*'Taxes &amp; Other Charges'!$D$5</f>
        <v>1.2461240617305631</v>
      </c>
      <c r="L105" s="109">
        <f>F105*'Taxes &amp; Other Charges'!$D$7</f>
        <v>3.7542081570373318</v>
      </c>
      <c r="M105" s="109">
        <f>F105*'Taxes &amp; Other Charges'!$D$8</f>
        <v>3.2325708131121447</v>
      </c>
      <c r="N105" s="109">
        <f>(G105+H105+J105+K105+M105+I105)*'Taxes &amp; Other Charges'!$D$11</f>
        <v>4.0706375642761339</v>
      </c>
      <c r="O105" s="109">
        <f>(G105+H105+I105+J105+K105+M105+N105)*'Taxes &amp; Other Charges'!$D$13</f>
        <v>0.50613932892620339</v>
      </c>
      <c r="P105" s="109">
        <f>(I105+L105)*'Taxes &amp; Other Charges'!$D$14</f>
        <v>0.14363321115496935</v>
      </c>
      <c r="Q105" s="109">
        <f>(G105+H105+J105+K105+M105+N105+O105-L105)*'Taxes &amp; Other Charges'!$D$15</f>
        <v>1.6413282400221541</v>
      </c>
      <c r="R105" s="109">
        <f>(G105+H105+I105+J105+K105+M105+N105+O105+P105+Q105)*'Taxes &amp; Other Charges'!$D$16</f>
        <v>4.4784806023659947</v>
      </c>
      <c r="S105" s="167">
        <f t="shared" si="30"/>
        <v>17.555559508978625</v>
      </c>
      <c r="T105" s="373">
        <f t="shared" ref="T105:T115" si="32">SUM(G105:K105,M105:R105)</f>
        <v>183.61770469700579</v>
      </c>
      <c r="U105" s="374">
        <f t="shared" ref="U105:U115" si="33">SUM(G105:I105,J105:K105,O105:Q105,M105)</f>
        <v>175.06858653036366</v>
      </c>
    </row>
    <row r="106" spans="2:21" x14ac:dyDescent="0.2">
      <c r="B106" s="101" t="s">
        <v>81</v>
      </c>
      <c r="C106" s="101">
        <v>31</v>
      </c>
      <c r="D106" s="102">
        <f t="shared" si="31"/>
        <v>744</v>
      </c>
      <c r="E106" s="102">
        <f>D106+E105</f>
        <v>2160</v>
      </c>
      <c r="F106" s="193">
        <f>'Energy Charge'!N124+'Energy Charge'!N138</f>
        <v>1090.1810714836172</v>
      </c>
      <c r="G106" s="108">
        <f>C106*'Residential Rates'!$I$10</f>
        <v>13.64</v>
      </c>
      <c r="H106" s="108">
        <f>'Energy Charge'!U124+'Energy Charge'!U138</f>
        <v>54.004177854678673</v>
      </c>
      <c r="I106" s="108">
        <f>F106*PSC!C9</f>
        <v>102.42796257124326</v>
      </c>
      <c r="J106" s="166">
        <f>(G106+H106)*'Taxes &amp; Other Charges'!$D$4</f>
        <v>-1.6802813779102184</v>
      </c>
      <c r="K106" s="109">
        <f>(G106+H106)*'Taxes &amp; Other Charges'!$D$5</f>
        <v>1.3797382957018809</v>
      </c>
      <c r="L106" s="109">
        <f>F106*'Taxes &amp; Other Charges'!$D$7</f>
        <v>4.1426880716377452</v>
      </c>
      <c r="M106" s="109">
        <f>F106*'Taxes &amp; Other Charges'!$D$8</f>
        <v>3.5670724658943955</v>
      </c>
      <c r="N106" s="109">
        <f>(G106+H106+J106+K106+M106+I106)*'Taxes &amp; Other Charges'!$D$11</f>
        <v>4.0838590607143646</v>
      </c>
      <c r="O106" s="109">
        <f>(G106+H106+I106+J106+K106+M106+N106)*'Taxes &amp; Other Charges'!$D$13</f>
        <v>0.50778327762686259</v>
      </c>
      <c r="P106" s="109">
        <f>(I106+L106)*'Taxes &amp; Other Charges'!$D$14</f>
        <v>0.13609072087095903</v>
      </c>
      <c r="Q106" s="109">
        <f>(G106+H106+J106+K106+M106+N106+O106-L106)*'Taxes &amp; Other Charges'!$D$15</f>
        <v>1.8053280764167203</v>
      </c>
      <c r="R106" s="109">
        <f>(G106+H106+I106+J106+K106+M106+N106+O106+P106+Q106)*'Taxes &amp; Other Charges'!$D$16</f>
        <v>4.4967932736309226</v>
      </c>
      <c r="S106" s="167">
        <f t="shared" si="30"/>
        <v>18.439071864583632</v>
      </c>
      <c r="T106" s="373">
        <f t="shared" si="32"/>
        <v>184.3685242188678</v>
      </c>
      <c r="U106" s="374">
        <f t="shared" si="33"/>
        <v>175.78787188452253</v>
      </c>
    </row>
    <row r="107" spans="2:21" ht="17.25" customHeight="1" x14ac:dyDescent="0.2">
      <c r="B107" s="101" t="s">
        <v>82</v>
      </c>
      <c r="C107" s="101">
        <v>30</v>
      </c>
      <c r="D107" s="102">
        <f t="shared" si="31"/>
        <v>720</v>
      </c>
      <c r="E107" s="102">
        <f>D107+E106</f>
        <v>2880</v>
      </c>
      <c r="F107" s="193">
        <f>'Energy Charge'!N125+'Energy Charge'!N139</f>
        <v>1010.0237996242572</v>
      </c>
      <c r="G107" s="108">
        <f>C107*'Residential Rates'!$I$10</f>
        <v>13.2</v>
      </c>
      <c r="H107" s="108">
        <f>'Energy Charge'!U125+'Energy Charge'!U139</f>
        <v>49.422487454968305</v>
      </c>
      <c r="I107" s="108">
        <f>F107*PSC!C10</f>
        <v>89.755764953609614</v>
      </c>
      <c r="J107" s="166">
        <f>(G107+H107)*'Taxes &amp; Other Charges'!$D$4</f>
        <v>-1.5555425883814129</v>
      </c>
      <c r="K107" s="109">
        <f>(G107+H107)*'Taxes &amp; Other Charges'!$D$5</f>
        <v>1.2773108766189885</v>
      </c>
      <c r="L107" s="109">
        <f>F107*'Taxes &amp; Other Charges'!$D$7</f>
        <v>3.8380904385721775</v>
      </c>
      <c r="M107" s="109">
        <f>F107*'Taxes &amp; Other Charges'!$D$8</f>
        <v>3.3047978723705698</v>
      </c>
      <c r="N107" s="109">
        <f>(G107+H107+J107+K107+M107+I107)*'Taxes &amp; Other Charges'!$D$11</f>
        <v>3.661337525490024</v>
      </c>
      <c r="O107" s="109">
        <f>(G107+H107+I107+J107+K107+M107+N107)*'Taxes &amp; Other Charges'!$D$13</f>
        <v>0.45524733874296291</v>
      </c>
      <c r="P107" s="109">
        <f>(I107+L107)*'Taxes &amp; Other Charges'!$D$14</f>
        <v>0.11951935333581615</v>
      </c>
      <c r="Q107" s="109">
        <f>(G107+H107+J107+K107+M107+N107+O107-L107)*'Taxes &amp; Other Charges'!$D$15</f>
        <v>1.6679010378952612</v>
      </c>
      <c r="R107" s="109">
        <f>(G107+H107+I107+J107+K107+M107+N107+O107+P107+Q107)*'Taxes &amp; Other Charges'!$D$16</f>
        <v>4.0327205956162535</v>
      </c>
      <c r="S107" s="167">
        <f t="shared" si="30"/>
        <v>16.80138245026064</v>
      </c>
      <c r="T107" s="373">
        <f t="shared" si="32"/>
        <v>165.34154442026636</v>
      </c>
      <c r="U107" s="374">
        <f t="shared" si="33"/>
        <v>157.64748629916011</v>
      </c>
    </row>
    <row r="108" spans="2:21" x14ac:dyDescent="0.2">
      <c r="B108" s="101" t="s">
        <v>31</v>
      </c>
      <c r="C108" s="101">
        <v>31</v>
      </c>
      <c r="D108" s="102">
        <f t="shared" si="31"/>
        <v>744</v>
      </c>
      <c r="E108" s="102">
        <f t="shared" ref="E108:E115" si="34">D108+E107</f>
        <v>3624</v>
      </c>
      <c r="F108" s="193">
        <f>'Energy Charge'!N126+'Energy Charge'!N140</f>
        <v>1123.4992674265247</v>
      </c>
      <c r="G108" s="108">
        <f>C108*'Residential Rates'!$I$10</f>
        <v>13.64</v>
      </c>
      <c r="H108" s="108">
        <f>'Energy Charge'!U126+'Energy Charge'!U140</f>
        <v>55.704390118810018</v>
      </c>
      <c r="I108" s="108">
        <f>F108*PSC!C11</f>
        <v>115.32944679986761</v>
      </c>
      <c r="J108" s="166">
        <f>(G108+H108)*'Taxes &amp; Other Charges'!$D$4</f>
        <v>-1.7225146505512412</v>
      </c>
      <c r="K108" s="109">
        <f>(G108+H108)*'Taxes &amp; Other Charges'!$D$5</f>
        <v>1.4144175252533679</v>
      </c>
      <c r="L108" s="109">
        <f>F108*'Taxes &amp; Other Charges'!$D$7</f>
        <v>4.2692972162207941</v>
      </c>
      <c r="M108" s="109">
        <f>F108*'Taxes &amp; Other Charges'!$D$8</f>
        <v>3.6760896030195891</v>
      </c>
      <c r="N108" s="109">
        <f>(G108+H108+J108+K108+M108+I108)*'Taxes &amp; Other Charges'!$D$11</f>
        <v>4.4302655005791687</v>
      </c>
      <c r="O108" s="109">
        <f>(G108+H108+I108+J108+K108+M108+N108)*'Taxes &amp; Other Charges'!$D$13</f>
        <v>0.55085513559515253</v>
      </c>
      <c r="P108" s="109">
        <f>(I108+L108)*'Taxes &amp; Other Charges'!$D$14</f>
        <v>0.15272759610854489</v>
      </c>
      <c r="Q108" s="109">
        <f>(G108+H108+J108+K108+M108+N108+O108-L108)*'Taxes &amp; Other Charges'!$D$15</f>
        <v>1.8575589880110608</v>
      </c>
      <c r="R108" s="109">
        <f>(G108+H108+I108+J108+K108+M108+N108+O108+P108+Q108)*'Taxes &amp; Other Charges'!$D$16</f>
        <v>4.8758309154173318</v>
      </c>
      <c r="S108" s="167">
        <f t="shared" si="30"/>
        <v>19.504527829653767</v>
      </c>
      <c r="T108" s="373">
        <f t="shared" si="32"/>
        <v>199.90906753211061</v>
      </c>
      <c r="U108" s="374">
        <f t="shared" si="33"/>
        <v>190.60297111611411</v>
      </c>
    </row>
    <row r="109" spans="2:21" x14ac:dyDescent="0.2">
      <c r="B109" s="110" t="s">
        <v>83</v>
      </c>
      <c r="C109" s="110">
        <v>30</v>
      </c>
      <c r="D109" s="111">
        <f t="shared" si="31"/>
        <v>720</v>
      </c>
      <c r="E109" s="111">
        <f t="shared" si="34"/>
        <v>4344</v>
      </c>
      <c r="F109" s="194">
        <f>'Energy Charge'!N127+'Energy Charge'!N141</f>
        <v>1340.0777361448045</v>
      </c>
      <c r="G109" s="112">
        <f>C109*'Residential Rates'!$I$10</f>
        <v>13.2</v>
      </c>
      <c r="H109" s="112">
        <f>'Energy Charge'!U127+'Energy Charge'!U141</f>
        <v>163.01864478440854</v>
      </c>
      <c r="I109" s="112">
        <f>F109*PSC!C12</f>
        <v>137.04438976458457</v>
      </c>
      <c r="J109" s="168">
        <f>(G109+H109)*'Taxes &amp; Other Charges'!$D$4</f>
        <v>-4.3772711364447083</v>
      </c>
      <c r="K109" s="79">
        <f>(G109+H109)*'Taxes &amp; Other Charges'!$D$5</f>
        <v>3.5943316976675805</v>
      </c>
      <c r="L109" s="79">
        <f>F109*'Taxes &amp; Other Charges'!$D$6</f>
        <v>16.080932833737656</v>
      </c>
      <c r="M109" s="79">
        <f>F109*'Taxes &amp; Other Charges'!$D$8</f>
        <v>4.3847343526658005</v>
      </c>
      <c r="N109" s="79">
        <f>(G109+H109+J109+K109+M109+I109)*'Taxes &amp; Other Charges'!$D$11</f>
        <v>7.4653353821454944</v>
      </c>
      <c r="O109" s="79">
        <f>(G109+H109+I109+J109+K109+M109+N109)*'Taxes &amp; Other Charges'!$D$13</f>
        <v>0.92823293178646815</v>
      </c>
      <c r="P109" s="79">
        <f>(I109+L109)*'Taxes &amp; Other Charges'!$D$14</f>
        <v>0.19554103695805747</v>
      </c>
      <c r="Q109" s="79">
        <f>(G109+H109+J109+K109+M109+N109+O109-L109)*'Taxes &amp; Other Charges'!$D$15</f>
        <v>4.3547946689406567</v>
      </c>
      <c r="R109" s="79">
        <f>(G109+H109+I109+J109+K109+M109+N109+O109+P109+Q109)*'Taxes &amp; Other Charges'!$D$16</f>
        <v>8.2452183370678114</v>
      </c>
      <c r="S109" s="169">
        <f t="shared" si="30"/>
        <v>40.871850104524817</v>
      </c>
      <c r="T109" s="373">
        <f t="shared" si="32"/>
        <v>338.05395181978025</v>
      </c>
      <c r="U109" s="374">
        <f t="shared" si="33"/>
        <v>322.34339810056696</v>
      </c>
    </row>
    <row r="110" spans="2:21" x14ac:dyDescent="0.2">
      <c r="B110" s="110" t="s">
        <v>99</v>
      </c>
      <c r="C110" s="110">
        <v>31</v>
      </c>
      <c r="D110" s="111">
        <f t="shared" si="31"/>
        <v>744</v>
      </c>
      <c r="E110" s="111">
        <f t="shared" si="34"/>
        <v>5088</v>
      </c>
      <c r="F110" s="194">
        <f>'Energy Charge'!N128+'Energy Charge'!N142</f>
        <v>1764.010629740593</v>
      </c>
      <c r="G110" s="112">
        <f>C110*'Residential Rates'!$I$10</f>
        <v>13.64</v>
      </c>
      <c r="H110" s="112">
        <f>'Energy Charge'!U128+'Energy Charge'!U142</f>
        <v>232.31368747004925</v>
      </c>
      <c r="I110" s="112">
        <f>F110*PSC!C13</f>
        <v>227.26983750388879</v>
      </c>
      <c r="J110" s="168">
        <f>(G110+H110)*'Taxes &amp; Other Charges'!$D$4</f>
        <v>-6.1094895967560241</v>
      </c>
      <c r="K110" s="79">
        <f>(G110+H110)*'Taxes &amp; Other Charges'!$D$5</f>
        <v>5.0167173633265945</v>
      </c>
      <c r="L110" s="79">
        <f>F110*'Taxes &amp; Other Charges'!$D$6</f>
        <v>21.168127556887118</v>
      </c>
      <c r="M110" s="79">
        <f>F110*'Taxes &amp; Other Charges'!$D$8</f>
        <v>5.7718427805112205</v>
      </c>
      <c r="N110" s="79">
        <f>(G110+H110+J110+K110+M110+I110)*'Taxes &amp; Other Charges'!$D$11</f>
        <v>11.259385150475229</v>
      </c>
      <c r="O110" s="79">
        <f>(G110+H110+I110+J110+K110+M110+N110)*'Taxes &amp; Other Charges'!$D$13</f>
        <v>1.399981588681819</v>
      </c>
      <c r="P110" s="79">
        <f>(I110+L110)*'Taxes &amp; Other Charges'!$D$14</f>
        <v>0.31725528138261083</v>
      </c>
      <c r="Q110" s="79">
        <f>(G110+H110+J110+K110+M110+N110+O110-L110)*'Taxes &amp; Other Charges'!$D$15</f>
        <v>6.1254950051476449</v>
      </c>
      <c r="R110" s="79">
        <f>(G110+H110+I110+J110+K110+M110+N110+O110+P110+Q110)*'Taxes &amp; Other Charges'!$D$16</f>
        <v>12.425117813667681</v>
      </c>
      <c r="S110" s="169">
        <f t="shared" si="30"/>
        <v>57.374432943323896</v>
      </c>
      <c r="T110" s="373">
        <f t="shared" si="32"/>
        <v>509.42983036037486</v>
      </c>
      <c r="U110" s="374">
        <f t="shared" si="33"/>
        <v>485.74532739623197</v>
      </c>
    </row>
    <row r="111" spans="2:21" x14ac:dyDescent="0.2">
      <c r="B111" s="110" t="s">
        <v>84</v>
      </c>
      <c r="C111" s="110">
        <v>31</v>
      </c>
      <c r="D111" s="111">
        <f t="shared" si="31"/>
        <v>744</v>
      </c>
      <c r="E111" s="111">
        <f t="shared" si="34"/>
        <v>5832</v>
      </c>
      <c r="F111" s="194">
        <f>'Energy Charge'!N129+'Energy Charge'!N143</f>
        <v>1812.9941199366269</v>
      </c>
      <c r="G111" s="112">
        <f>C111*'Residential Rates'!$I$10</f>
        <v>13.64</v>
      </c>
      <c r="H111" s="112">
        <f>'Energy Charge'!U129+'Energy Charge'!U143</f>
        <v>247.86515022340072</v>
      </c>
      <c r="I111" s="112">
        <f>F111*PSC!C14</f>
        <v>251.31724490561521</v>
      </c>
      <c r="J111" s="168">
        <f>(G111+H111)*'Taxes &amp; Other Charges'!$D$4</f>
        <v>-6.4957879315492741</v>
      </c>
      <c r="K111" s="79">
        <f>(G111+H111)*'Taxes &amp; Other Charges'!$D$5</f>
        <v>5.3339205491067041</v>
      </c>
      <c r="L111" s="79">
        <f>F111*'Taxes &amp; Other Charges'!$D$6</f>
        <v>21.755929439239523</v>
      </c>
      <c r="M111" s="79">
        <f>F111*'Taxes &amp; Other Charges'!$D$8</f>
        <v>5.9321167604326437</v>
      </c>
      <c r="N111" s="79">
        <f>(G111+H111+J111+K111+M111+I111)*'Taxes &amp; Other Charges'!$D$11</f>
        <v>12.194482704585063</v>
      </c>
      <c r="O111" s="79">
        <f>(G111+H111+I111+J111+K111+M111+N111)*'Taxes &amp; Other Charges'!$D$13</f>
        <v>1.5162507580795739</v>
      </c>
      <c r="P111" s="79">
        <f>(I111+L111)*'Taxes &amp; Other Charges'!$D$14</f>
        <v>0.3487144436383795</v>
      </c>
      <c r="Q111" s="79">
        <f>(G111+H111+J111+K111+M111+N111+O111-L111)*'Taxes &amp; Other Charges'!$D$15</f>
        <v>6.5329659215042177</v>
      </c>
      <c r="R111" s="79">
        <f>(G111+H111+I111+J111+K111+M111+N111+O111+P111+Q111)*'Taxes &amp; Other Charges'!$D$16</f>
        <v>13.454626458370335</v>
      </c>
      <c r="S111" s="169">
        <f t="shared" si="30"/>
        <v>60.573219103407162</v>
      </c>
      <c r="T111" s="373">
        <f t="shared" si="32"/>
        <v>551.63968479318362</v>
      </c>
      <c r="U111" s="374">
        <f t="shared" si="33"/>
        <v>525.99057563022825</v>
      </c>
    </row>
    <row r="112" spans="2:21" x14ac:dyDescent="0.2">
      <c r="B112" s="110" t="s">
        <v>100</v>
      </c>
      <c r="C112" s="110">
        <v>30</v>
      </c>
      <c r="D112" s="111">
        <f t="shared" si="31"/>
        <v>720</v>
      </c>
      <c r="E112" s="111">
        <f t="shared" si="34"/>
        <v>6552</v>
      </c>
      <c r="F112" s="194">
        <f>'Energy Charge'!N130+'Energy Charge'!N144</f>
        <v>1380.8059131843802</v>
      </c>
      <c r="G112" s="112">
        <f>C112*'Residential Rates'!$I$10</f>
        <v>13.2</v>
      </c>
      <c r="H112" s="112">
        <f>'Energy Charge'!U130+'Energy Charge'!U144</f>
        <v>171.64890747105554</v>
      </c>
      <c r="I112" s="112">
        <f>F112*PSC!C15</f>
        <v>184.2892612031533</v>
      </c>
      <c r="J112" s="168">
        <f>(G112+H112)*'Taxes &amp; Other Charges'!$D$4</f>
        <v>-4.5916468615810198</v>
      </c>
      <c r="K112" s="79">
        <f>(G112+H112)*'Taxes &amp; Other Charges'!$D$5</f>
        <v>3.7703631656871193</v>
      </c>
      <c r="L112" s="79">
        <f>F112*'Taxes &amp; Other Charges'!$D$6</f>
        <v>16.569670958212562</v>
      </c>
      <c r="M112" s="79">
        <f>F112*'Taxes &amp; Other Charges'!$D$8</f>
        <v>4.5179969479392925</v>
      </c>
      <c r="N112" s="79">
        <f>(G112+H112+J112+K112+M112+I112)*'Taxes &amp; Other Charges'!$D$11</f>
        <v>8.7839898181825493</v>
      </c>
      <c r="O112" s="79">
        <f>(G112+H112+I112+J112+K112+M112+N112)*'Taxes &amp; Other Charges'!$D$13</f>
        <v>1.092193210932578</v>
      </c>
      <c r="P112" s="79">
        <f>(I112+L112)*'Taxes &amp; Other Charges'!$D$14</f>
        <v>0.2564968563700642</v>
      </c>
      <c r="Q112" s="79">
        <f>(G112+H112+J112+K112+M112+N112+O112-L112)*'Taxes &amp; Other Charges'!$D$15</f>
        <v>4.6006771075554944</v>
      </c>
      <c r="R112" s="79">
        <f>(G112+H112+I112+J112+K112+M112+N112+O112+P112+Q112)*'Taxes &amp; Other Charges'!$D$16</f>
        <v>9.6892059729823732</v>
      </c>
      <c r="S112" s="169">
        <f t="shared" si="30"/>
        <v>44.688947176281012</v>
      </c>
      <c r="T112" s="373">
        <f t="shared" si="32"/>
        <v>397.25744489227731</v>
      </c>
      <c r="U112" s="374">
        <f t="shared" si="33"/>
        <v>378.78424910111238</v>
      </c>
    </row>
    <row r="113" spans="2:21" x14ac:dyDescent="0.2">
      <c r="B113" s="101" t="s">
        <v>86</v>
      </c>
      <c r="C113" s="101">
        <v>31</v>
      </c>
      <c r="D113" s="102">
        <f t="shared" si="31"/>
        <v>744</v>
      </c>
      <c r="E113" s="102">
        <f t="shared" si="34"/>
        <v>7296</v>
      </c>
      <c r="F113" s="193">
        <f>'Energy Charge'!N131+'Energy Charge'!N145</f>
        <v>1121.3245201411523</v>
      </c>
      <c r="G113" s="108">
        <f>C113*'Residential Rates'!$I$10</f>
        <v>13.64</v>
      </c>
      <c r="H113" s="108">
        <f>'Energy Charge'!U131+'Energy Charge'!U145</f>
        <v>56.216806052791107</v>
      </c>
      <c r="I113" s="108">
        <f>F113*PSC!C16</f>
        <v>150.86187961527048</v>
      </c>
      <c r="J113" s="166">
        <f>(G113+H113)*'Taxes &amp; Other Charges'!$D$4</f>
        <v>-1.7352430623513313</v>
      </c>
      <c r="K113" s="109">
        <f>(G113+H113)*'Taxes &amp; Other Charges'!$D$5</f>
        <v>1.4248692730587802</v>
      </c>
      <c r="L113" s="109">
        <f>F113*'Taxes &amp; Other Charges'!$D$7</f>
        <v>4.2610331765363787</v>
      </c>
      <c r="M113" s="109">
        <f>F113*'Taxes &amp; Other Charges'!$D$8</f>
        <v>3.6689738299018506</v>
      </c>
      <c r="N113" s="109">
        <f>(G113+H113+J113+K113+M113+I113)*'Taxes &amp; Other Charges'!$D$11</f>
        <v>5.2792608512962866</v>
      </c>
      <c r="O113" s="109">
        <f>(G113+H113+I113+J113+K113+M113+N113)*'Taxes &amp; Other Charges'!$D$13</f>
        <v>0.65641843625462615</v>
      </c>
      <c r="P113" s="109">
        <f>(I113+L113)*'Taxes &amp; Other Charges'!$D$14</f>
        <v>0.19809195963513737</v>
      </c>
      <c r="Q113" s="109">
        <f>(G113+H113+J113+K113+M113+N113+O113-L113)*'Taxes &amp; Other Charges'!$D$15</f>
        <v>1.8946434307194935</v>
      </c>
      <c r="R113" s="109">
        <f>(G113+H113+I113+J113+K113+M113+N113+O113+P113+Q113)*'Taxes &amp; Other Charges'!$D$16</f>
        <v>5.8026425096644125</v>
      </c>
      <c r="S113" s="167">
        <f t="shared" si="30"/>
        <v>21.450690404715637</v>
      </c>
      <c r="T113" s="373">
        <f t="shared" si="32"/>
        <v>237.9083428962409</v>
      </c>
      <c r="U113" s="374">
        <f t="shared" si="33"/>
        <v>226.82643953528017</v>
      </c>
    </row>
    <row r="114" spans="2:21" x14ac:dyDescent="0.2">
      <c r="B114" s="101" t="s">
        <v>87</v>
      </c>
      <c r="C114" s="101">
        <v>30</v>
      </c>
      <c r="D114" s="102">
        <f t="shared" si="31"/>
        <v>720</v>
      </c>
      <c r="E114" s="102">
        <f t="shared" si="34"/>
        <v>8016</v>
      </c>
      <c r="F114" s="193">
        <f>'Energy Charge'!N132+'Energy Charge'!N146</f>
        <v>1111.06948133581</v>
      </c>
      <c r="G114" s="108">
        <f>C114*'Residential Rates'!$I$10</f>
        <v>13.2</v>
      </c>
      <c r="H114" s="108">
        <f>'Energy Charge'!U132+'Energy Charge'!U146</f>
        <v>55.618480015551924</v>
      </c>
      <c r="I114" s="108">
        <f>F114*PSC!C17</f>
        <v>153.7409062713987</v>
      </c>
      <c r="J114" s="166">
        <f>(G114+H114)*'Taxes &amp; Other Charges'!$D$4</f>
        <v>-1.7094510435863099</v>
      </c>
      <c r="K114" s="109">
        <f>(G114+H114)*'Taxes &amp; Other Charges'!$D$5</f>
        <v>1.4036905368772126</v>
      </c>
      <c r="L114" s="109">
        <f>F114*'Taxes &amp; Other Charges'!$D$7</f>
        <v>4.222064029076078</v>
      </c>
      <c r="M114" s="109">
        <f>F114*'Taxes &amp; Other Charges'!$D$8</f>
        <v>3.6354193429307706</v>
      </c>
      <c r="N114" s="109">
        <f>(G114+H114+J114+K114+M114+I114)*'Taxes &amp; Other Charges'!$D$11</f>
        <v>5.3219459031019403</v>
      </c>
      <c r="O114" s="109">
        <f>(G114+H114+I114+J114+K114+M114+N114)*'Taxes &amp; Other Charges'!$D$13</f>
        <v>0.66172585631719683</v>
      </c>
      <c r="P114" s="109">
        <f>(I114+L114)*'Taxes &amp; Other Charges'!$D$14</f>
        <v>0.20171871307370629</v>
      </c>
      <c r="Q114" s="109">
        <f>(G114+H114+J114+K114+M114+N114+O114-L114)*'Taxes &amp; Other Charges'!$D$15</f>
        <v>1.8698426787809688</v>
      </c>
      <c r="R114" s="109">
        <f>(G114+H114+I114+J114+K114+M114+N114+O114+P114+Q114)*'Taxes &amp; Other Charges'!$D$16</f>
        <v>5.8486069568611532</v>
      </c>
      <c r="S114" s="167">
        <f t="shared" si="30"/>
        <v>21.45556297343272</v>
      </c>
      <c r="T114" s="373">
        <f t="shared" si="32"/>
        <v>239.79288523130725</v>
      </c>
      <c r="U114" s="374">
        <f t="shared" si="33"/>
        <v>228.62233237134416</v>
      </c>
    </row>
    <row r="115" spans="2:21" ht="13.5" thickBot="1" x14ac:dyDescent="0.25">
      <c r="B115" s="114" t="s">
        <v>88</v>
      </c>
      <c r="C115" s="114">
        <v>31</v>
      </c>
      <c r="D115" s="115">
        <f t="shared" si="31"/>
        <v>744</v>
      </c>
      <c r="E115" s="115">
        <f t="shared" si="34"/>
        <v>8760</v>
      </c>
      <c r="F115" s="195">
        <f>'Energy Charge'!N133+'Energy Charge'!N147</f>
        <v>1182.37729366445</v>
      </c>
      <c r="G115" s="117">
        <f>C115*'Residential Rates'!$I$10</f>
        <v>13.64</v>
      </c>
      <c r="H115" s="117">
        <f>'Energy Charge'!U133+'Energy Charge'!U147</f>
        <v>58.309850025133144</v>
      </c>
      <c r="I115" s="117">
        <f>F115*PSC!C18</f>
        <v>149.74098997884062</v>
      </c>
      <c r="J115" s="170">
        <f>(G115+H115)*'Taxes &amp; Other Charges'!$D$4</f>
        <v>-1.7872342746243073</v>
      </c>
      <c r="K115" s="171">
        <f>(G115+H115)*'Taxes &amp; Other Charges'!$D$5</f>
        <v>1.4675610909626406</v>
      </c>
      <c r="L115" s="171">
        <f>F115*'Taxes &amp; Other Charges'!$D$7</f>
        <v>4.4930337159249101</v>
      </c>
      <c r="M115" s="171">
        <f>F115*'Taxes &amp; Other Charges'!$D$8</f>
        <v>3.8687385048700804</v>
      </c>
      <c r="N115" s="171">
        <f>(G115+H115+J115+K115+M115+I115)*'Taxes &amp; Other Charges'!$D$11</f>
        <v>5.3066521694612927</v>
      </c>
      <c r="O115" s="171">
        <f>(G115+H115+I115+J115+K115+M115+N115)*'Taxes &amp; Other Charges'!$D$13</f>
        <v>0.65982424754966962</v>
      </c>
      <c r="P115" s="171">
        <f>(I115+L115)*'Taxes &amp; Other Charges'!$D$14</f>
        <v>0.19695684825821558</v>
      </c>
      <c r="Q115" s="171">
        <f>(G115+H115+J115+K115+M115+N115+O115-L115)*'Taxes &amp; Other Charges'!$D$15</f>
        <v>1.9473236862418708</v>
      </c>
      <c r="R115" s="171">
        <f>(G115+H115+I115+J115+K115+M115+N115+O115+P115+Q115)*'Taxes &amp; Other Charges'!$D$16</f>
        <v>5.8337665569173316</v>
      </c>
      <c r="S115" s="172">
        <f t="shared" si="30"/>
        <v>21.986622545561705</v>
      </c>
      <c r="T115" s="373">
        <f t="shared" si="32"/>
        <v>239.18442883361058</v>
      </c>
      <c r="U115" s="374">
        <f t="shared" si="33"/>
        <v>228.04401010723194</v>
      </c>
    </row>
    <row r="116" spans="2:21" x14ac:dyDescent="0.2">
      <c r="B116" s="119"/>
      <c r="C116" s="119"/>
      <c r="D116" s="119"/>
      <c r="E116" s="120" t="s">
        <v>91</v>
      </c>
      <c r="F116" s="121">
        <f>SUM(F104:F115)</f>
        <v>15122.20908968326</v>
      </c>
      <c r="G116" s="88">
        <f>SUM(G104:G115)</f>
        <v>160.59999999999997</v>
      </c>
      <c r="H116" s="88">
        <f>SUM(H104:H115)</f>
        <v>1253.9269253207312</v>
      </c>
      <c r="I116" s="88">
        <f>SUM(I104:I115)</f>
        <v>1813.6814240977726</v>
      </c>
      <c r="J116" s="122">
        <f t="shared" ref="J116:S116" si="35">SUM(J104:J115)</f>
        <v>-35.136848824966968</v>
      </c>
      <c r="K116" s="122">
        <f t="shared" si="35"/>
        <v>28.852105695766959</v>
      </c>
      <c r="L116" s="122">
        <f t="shared" si="35"/>
        <v>109.10707941264891</v>
      </c>
      <c r="M116" s="122">
        <f t="shared" si="35"/>
        <v>49.479868141443632</v>
      </c>
      <c r="N116" s="122">
        <f t="shared" si="35"/>
        <v>77.074265857588415</v>
      </c>
      <c r="O116" s="122">
        <f t="shared" si="35"/>
        <v>9.5833432927052193</v>
      </c>
      <c r="P116" s="122">
        <f t="shared" si="35"/>
        <v>2.455400918982809</v>
      </c>
      <c r="Q116" s="122">
        <f t="shared" si="35"/>
        <v>36.310961003206607</v>
      </c>
      <c r="R116" s="122">
        <f t="shared" si="35"/>
        <v>84.920686137580773</v>
      </c>
      <c r="S116" s="196">
        <f t="shared" si="35"/>
        <v>362.64686163495639</v>
      </c>
      <c r="T116" s="106"/>
    </row>
    <row r="118" spans="2:21" ht="30" hidden="1" customHeight="1" thickBot="1" x14ac:dyDescent="0.3">
      <c r="B118" s="133" t="s">
        <v>113</v>
      </c>
      <c r="C118" s="94"/>
      <c r="D118" s="95"/>
      <c r="J118" s="585" t="s">
        <v>40</v>
      </c>
      <c r="K118" s="586"/>
      <c r="L118" s="586"/>
      <c r="M118" s="586"/>
      <c r="N118" s="586"/>
      <c r="O118" s="586"/>
      <c r="P118" s="586"/>
      <c r="Q118" s="586"/>
      <c r="R118" s="586"/>
      <c r="S118" s="587"/>
    </row>
    <row r="119" spans="2:21" s="92" customFormat="1" ht="63.75" hidden="1" x14ac:dyDescent="0.2">
      <c r="B119" s="96" t="s">
        <v>27</v>
      </c>
      <c r="C119" s="96" t="s">
        <v>90</v>
      </c>
      <c r="D119" s="96" t="s">
        <v>93</v>
      </c>
      <c r="E119" s="96" t="s">
        <v>94</v>
      </c>
      <c r="F119" s="123" t="s">
        <v>114</v>
      </c>
      <c r="G119" s="96" t="s">
        <v>0</v>
      </c>
      <c r="H119" s="97" t="s">
        <v>96</v>
      </c>
      <c r="I119" s="98" t="s">
        <v>78</v>
      </c>
      <c r="J119" s="197" t="s">
        <v>57</v>
      </c>
      <c r="K119" s="198" t="s">
        <v>59</v>
      </c>
      <c r="L119" s="198" t="s">
        <v>97</v>
      </c>
      <c r="M119" s="198" t="s">
        <v>63</v>
      </c>
      <c r="N119" s="198" t="s">
        <v>66</v>
      </c>
      <c r="O119" s="198" t="s">
        <v>70</v>
      </c>
      <c r="P119" s="198" t="s">
        <v>71</v>
      </c>
      <c r="Q119" s="198" t="s">
        <v>72</v>
      </c>
      <c r="R119" s="198" t="s">
        <v>73</v>
      </c>
      <c r="S119" s="99" t="s">
        <v>98</v>
      </c>
      <c r="T119" s="100" t="s">
        <v>167</v>
      </c>
      <c r="U119" s="100" t="s">
        <v>168</v>
      </c>
    </row>
    <row r="120" spans="2:21" hidden="1" x14ac:dyDescent="0.2">
      <c r="B120" s="101" t="s">
        <v>79</v>
      </c>
      <c r="C120" s="101">
        <v>31</v>
      </c>
      <c r="D120" s="102">
        <f>C120*$C$7</f>
        <v>744</v>
      </c>
      <c r="E120" s="102"/>
      <c r="F120" s="193">
        <f>'Energy Charge'!N151+'Energy Charge'!N165</f>
        <v>1197.8957419912199</v>
      </c>
      <c r="G120" s="104">
        <f>C120*'Residential Rates'!$I$16</f>
        <v>13.64</v>
      </c>
      <c r="H120" s="104">
        <f>'Energy Charge'!U151+'Energy Charge'!U165</f>
        <v>0</v>
      </c>
      <c r="I120" s="104">
        <f>F120*PSC!C7</f>
        <v>143.18088435298452</v>
      </c>
      <c r="J120" s="164">
        <f>(G120+H120)*'Taxes &amp; Other Charges'!$D$4</f>
        <v>-0.33881760000000005</v>
      </c>
      <c r="K120" s="105">
        <f>(G120+H120)*'Taxes &amp; Other Charges'!$D$5</f>
        <v>0.27821508</v>
      </c>
      <c r="L120" s="105">
        <f>F120*'Taxes &amp; Other Charges'!$D$7</f>
        <v>4.5520038195666359</v>
      </c>
      <c r="M120" s="105">
        <f>F120*'Taxes &amp; Other Charges'!$D$8</f>
        <v>3.9195148677952716</v>
      </c>
      <c r="N120" s="105">
        <f>(G120+H120+J120+K120+M120+I120)*'Taxes &amp; Other Charges'!$D$11</f>
        <v>3.7856160102703722</v>
      </c>
      <c r="O120" s="105">
        <f>(G120+H120+I120+J120+K120+M120+N120)*'Taxes &amp; Other Charges'!$D$13</f>
        <v>0.47070001117902555</v>
      </c>
      <c r="P120" s="105">
        <f>(I120+L120)*'Taxes &amp; Other Charges'!$D$14</f>
        <v>0.18865489819634781</v>
      </c>
      <c r="Q120" s="105">
        <f>(G120+H120+J120+K120+M120+N120+O120-L120)*'Taxes &amp; Other Charges'!$D$15</f>
        <v>0.43522437788230456</v>
      </c>
      <c r="R120" s="105">
        <f>(G120+H120+I120+J120+K120+M120+N120+O120+P120+Q120)*'Taxes &amp; Other Charges'!$D$16</f>
        <v>4.1389997999576957</v>
      </c>
      <c r="S120" s="165">
        <f t="shared" ref="S120:S131" si="36">SUM(J120:R120)</f>
        <v>17.430111264847653</v>
      </c>
      <c r="T120" s="373">
        <f>SUM(G120:K120,M120:R120)</f>
        <v>169.69899179826552</v>
      </c>
      <c r="U120" s="374">
        <f>SUM(G120:I120,J120:K120,O120:Q120,M120)</f>
        <v>161.77437598803746</v>
      </c>
    </row>
    <row r="121" spans="2:21" hidden="1" x14ac:dyDescent="0.2">
      <c r="B121" s="101" t="s">
        <v>80</v>
      </c>
      <c r="C121" s="101">
        <v>28</v>
      </c>
      <c r="D121" s="102">
        <f t="shared" ref="D121:D131" si="37">C121*$C$7</f>
        <v>672</v>
      </c>
      <c r="E121" s="102">
        <f>D121+D120</f>
        <v>1416</v>
      </c>
      <c r="F121" s="193">
        <f>'Energy Charge'!N152+'Energy Charge'!N166</f>
        <v>987.94951500982415</v>
      </c>
      <c r="G121" s="108">
        <f>C121*'Residential Rates'!$I$16</f>
        <v>12.32</v>
      </c>
      <c r="H121" s="108">
        <f>'Energy Charge'!U152+'Energy Charge'!U166</f>
        <v>0</v>
      </c>
      <c r="I121" s="108">
        <f>F121*PSC!C8</f>
        <v>108.72285617731613</v>
      </c>
      <c r="J121" s="166">
        <f>(G121+H121)*'Taxes &amp; Other Charges'!$D$4</f>
        <v>-0.30602880000000005</v>
      </c>
      <c r="K121" s="109">
        <f>(G121+H121)*'Taxes &amp; Other Charges'!$D$5</f>
        <v>0.25129103999999997</v>
      </c>
      <c r="L121" s="109">
        <f>F121*'Taxes &amp; Other Charges'!$D$7</f>
        <v>3.7542081570373318</v>
      </c>
      <c r="M121" s="109">
        <f>F121*'Taxes &amp; Other Charges'!$D$8</f>
        <v>3.2325708131121447</v>
      </c>
      <c r="N121" s="109">
        <f>(G121+H121+J121+K121+M121+I121)*'Taxes &amp; Other Charges'!$D$11</f>
        <v>2.9266394382688903</v>
      </c>
      <c r="O121" s="109">
        <f>(G121+H121+I121+J121+K121+M121+N121)*'Taxes &amp; Other Charges'!$D$13</f>
        <v>0.36389565464981127</v>
      </c>
      <c r="P121" s="109">
        <f>(I121+L121)*'Taxes &amp; Other Charges'!$D$14</f>
        <v>0.14363321115496935</v>
      </c>
      <c r="Q121" s="109">
        <f>(G121+H121+J121+K121+M121+N121+O121-L121)*'Taxes &amp; Other Charges'!$D$15</f>
        <v>0.38034921356154694</v>
      </c>
      <c r="R121" s="109">
        <f>(G121+H121+I121+J121+K121+M121+N121+O121+P121+Q121)*'Taxes &amp; Other Charges'!$D$16</f>
        <v>3.2008801687015875</v>
      </c>
      <c r="S121" s="167">
        <f t="shared" si="36"/>
        <v>13.947438896486283</v>
      </c>
      <c r="T121" s="373">
        <f t="shared" ref="T121:T131" si="38">SUM(G121:K121,M121:R121)</f>
        <v>131.23608691676509</v>
      </c>
      <c r="U121" s="374">
        <f t="shared" ref="U121:U131" si="39">SUM(G121:I121,J121:K121,O121:Q121,M121)</f>
        <v>125.10856730979459</v>
      </c>
    </row>
    <row r="122" spans="2:21" hidden="1" x14ac:dyDescent="0.2">
      <c r="B122" s="101" t="s">
        <v>81</v>
      </c>
      <c r="C122" s="101">
        <v>31</v>
      </c>
      <c r="D122" s="102">
        <f t="shared" si="37"/>
        <v>744</v>
      </c>
      <c r="E122" s="102">
        <f>D122+E121</f>
        <v>2160</v>
      </c>
      <c r="F122" s="193">
        <f>'Energy Charge'!N153+'Energy Charge'!N167</f>
        <v>1090.1810714836172</v>
      </c>
      <c r="G122" s="108">
        <f>C122*'Residential Rates'!$I$16</f>
        <v>13.64</v>
      </c>
      <c r="H122" s="108">
        <f>'Energy Charge'!U153+'Energy Charge'!U167</f>
        <v>0</v>
      </c>
      <c r="I122" s="108">
        <f>F122*PSC!C9</f>
        <v>102.42796257124326</v>
      </c>
      <c r="J122" s="166">
        <f>(G122+H122)*'Taxes &amp; Other Charges'!$D$4</f>
        <v>-0.33881760000000005</v>
      </c>
      <c r="K122" s="109">
        <f>(G122+H122)*'Taxes &amp; Other Charges'!$D$5</f>
        <v>0.27821508</v>
      </c>
      <c r="L122" s="109">
        <f>F122*'Taxes &amp; Other Charges'!$D$7</f>
        <v>4.1426880716377452</v>
      </c>
      <c r="M122" s="109">
        <f>F122*'Taxes &amp; Other Charges'!$D$8</f>
        <v>3.5670724658943955</v>
      </c>
      <c r="N122" s="109">
        <f>(G122+H122+J122+K122+M122+I122)*'Taxes &amp; Other Charges'!$D$11</f>
        <v>2.8171736301037633</v>
      </c>
      <c r="O122" s="109">
        <f>(G122+H122+I122+J122+K122+M122+N122)*'Taxes &amp; Other Charges'!$D$13</f>
        <v>0.35028477679340492</v>
      </c>
      <c r="P122" s="109">
        <f>(I122+L122)*'Taxes &amp; Other Charges'!$D$14</f>
        <v>0.13609072087095903</v>
      </c>
      <c r="Q122" s="109">
        <f>(G122+H122+J122+K122+M122+N122+O122-L122)*'Taxes &amp; Other Charges'!$D$15</f>
        <v>0.40911620787291042</v>
      </c>
      <c r="R122" s="109">
        <f>(G122+H122+I122+J122+K122+M122+N122+O122+P122+Q122)*'Taxes &amp; Other Charges'!$D$16</f>
        <v>3.0821774463194673</v>
      </c>
      <c r="S122" s="167">
        <f t="shared" si="36"/>
        <v>14.444000799492645</v>
      </c>
      <c r="T122" s="373">
        <f t="shared" si="38"/>
        <v>126.36927529909815</v>
      </c>
      <c r="U122" s="374">
        <f t="shared" si="39"/>
        <v>120.46992422267492</v>
      </c>
    </row>
    <row r="123" spans="2:21" ht="17.25" hidden="1" customHeight="1" x14ac:dyDescent="0.2">
      <c r="B123" s="101" t="s">
        <v>82</v>
      </c>
      <c r="C123" s="101">
        <v>30</v>
      </c>
      <c r="D123" s="102">
        <f t="shared" si="37"/>
        <v>720</v>
      </c>
      <c r="E123" s="102">
        <f>D123+E122</f>
        <v>2880</v>
      </c>
      <c r="F123" s="193">
        <f>'Energy Charge'!N154+'Energy Charge'!N168</f>
        <v>1010.0237996242572</v>
      </c>
      <c r="G123" s="108">
        <f>C123*'Residential Rates'!$I$16</f>
        <v>13.2</v>
      </c>
      <c r="H123" s="108">
        <f>'Energy Charge'!U154+'Energy Charge'!U168</f>
        <v>0</v>
      </c>
      <c r="I123" s="108">
        <f>F123*PSC!C10</f>
        <v>89.755764953609614</v>
      </c>
      <c r="J123" s="166">
        <f>(G123+H123)*'Taxes &amp; Other Charges'!$D$4</f>
        <v>-0.32788800000000001</v>
      </c>
      <c r="K123" s="109">
        <f>(G123+H123)*'Taxes &amp; Other Charges'!$D$5</f>
        <v>0.26924039999999999</v>
      </c>
      <c r="L123" s="109">
        <f>F123*'Taxes &amp; Other Charges'!$D$7</f>
        <v>3.8380904385721775</v>
      </c>
      <c r="M123" s="109">
        <f>F123*'Taxes &amp; Other Charges'!$D$8</f>
        <v>3.3047978723705698</v>
      </c>
      <c r="N123" s="109">
        <f>(G123+H123+J123+K123+M123+I123)*'Taxes &amp; Other Charges'!$D$11</f>
        <v>2.5021171227240933</v>
      </c>
      <c r="O123" s="109">
        <f>(G123+H123+I123+J123+K123+M123+N123)*'Taxes &amp; Other Charges'!$D$13</f>
        <v>0.31111094058199162</v>
      </c>
      <c r="P123" s="109">
        <f>(I123+L123)*'Taxes &amp; Other Charges'!$D$14</f>
        <v>0.11951935333581615</v>
      </c>
      <c r="Q123" s="109">
        <f>(G123+H123+J123+K123+M123+N123+O123-L123)*'Taxes &amp; Other Charges'!$D$15</f>
        <v>0.39014316250884618</v>
      </c>
      <c r="R123" s="109">
        <f>(G123+H123+I123+J123+K123+M123+N123+O123+P123+Q123)*'Taxes &amp; Other Charges'!$D$16</f>
        <v>2.7381201451282737</v>
      </c>
      <c r="S123" s="167">
        <f t="shared" si="36"/>
        <v>13.14525143522177</v>
      </c>
      <c r="T123" s="373">
        <f t="shared" si="38"/>
        <v>112.26292595025922</v>
      </c>
      <c r="U123" s="374">
        <f t="shared" si="39"/>
        <v>107.02268868240685</v>
      </c>
    </row>
    <row r="124" spans="2:21" hidden="1" x14ac:dyDescent="0.2">
      <c r="B124" s="101" t="s">
        <v>31</v>
      </c>
      <c r="C124" s="101">
        <v>31</v>
      </c>
      <c r="D124" s="102">
        <f t="shared" si="37"/>
        <v>744</v>
      </c>
      <c r="E124" s="102">
        <f t="shared" ref="E124:E131" si="40">D124+E123</f>
        <v>3624</v>
      </c>
      <c r="F124" s="193">
        <f>'Energy Charge'!N155+'Energy Charge'!N169</f>
        <v>1123.4992674265247</v>
      </c>
      <c r="G124" s="108">
        <f>C124*'Residential Rates'!$I$16</f>
        <v>13.64</v>
      </c>
      <c r="H124" s="108">
        <f>'Energy Charge'!U155+'Energy Charge'!U169</f>
        <v>0</v>
      </c>
      <c r="I124" s="108">
        <f>F124*PSC!C11</f>
        <v>115.32944679986761</v>
      </c>
      <c r="J124" s="166">
        <f>(G124+H124)*'Taxes &amp; Other Charges'!$D$4</f>
        <v>-0.33881760000000005</v>
      </c>
      <c r="K124" s="109">
        <f>(G124+H124)*'Taxes &amp; Other Charges'!$D$5</f>
        <v>0.27821508</v>
      </c>
      <c r="L124" s="109">
        <f>F124*'Taxes &amp; Other Charges'!$D$7</f>
        <v>4.2692972162207941</v>
      </c>
      <c r="M124" s="109">
        <f>F124*'Taxes &amp; Other Charges'!$D$8</f>
        <v>3.6760896030195891</v>
      </c>
      <c r="N124" s="109">
        <f>(G124+H124+J124+K124+M124+I124)*'Taxes &amp; Other Charges'!$D$11</f>
        <v>3.123701042280822</v>
      </c>
      <c r="O124" s="109">
        <f>(G124+H124+I124+J124+K124+M124+N124)*'Taxes &amp; Other Charges'!$D$13</f>
        <v>0.38839811315583095</v>
      </c>
      <c r="P124" s="109">
        <f>(I124+L124)*'Taxes &amp; Other Charges'!$D$14</f>
        <v>0.15272759610854489</v>
      </c>
      <c r="Q124" s="109">
        <f>(G124+H124+J124+K124+M124+N124+O124-L124)*'Taxes &amp; Other Charges'!$D$15</f>
        <v>0.41739021397353454</v>
      </c>
      <c r="R124" s="109">
        <f>(G124+H124+I124+J124+K124+M124+N124+O124+P124+Q124)*'Taxes &amp; Other Charges'!$D$16</f>
        <v>3.4166787712101492</v>
      </c>
      <c r="S124" s="167">
        <f t="shared" si="36"/>
        <v>15.383680035969263</v>
      </c>
      <c r="T124" s="373">
        <f t="shared" si="38"/>
        <v>140.0838296196161</v>
      </c>
      <c r="U124" s="374">
        <f t="shared" si="39"/>
        <v>133.54344980612512</v>
      </c>
    </row>
    <row r="125" spans="2:21" hidden="1" x14ac:dyDescent="0.2">
      <c r="B125" s="110" t="s">
        <v>83</v>
      </c>
      <c r="C125" s="110">
        <v>30</v>
      </c>
      <c r="D125" s="111">
        <f t="shared" si="37"/>
        <v>720</v>
      </c>
      <c r="E125" s="111">
        <f t="shared" si="40"/>
        <v>4344</v>
      </c>
      <c r="F125" s="194">
        <f>'Energy Charge'!N156+'Energy Charge'!N170</f>
        <v>1340.0777361448045</v>
      </c>
      <c r="G125" s="112">
        <f>C125*'Residential Rates'!$I$16</f>
        <v>13.2</v>
      </c>
      <c r="H125" s="112">
        <f>'Energy Charge'!U156+'Energy Charge'!U170</f>
        <v>0</v>
      </c>
      <c r="I125" s="112">
        <f>F125*PSC!C12</f>
        <v>137.04438976458457</v>
      </c>
      <c r="J125" s="168">
        <f>(G125+H125)*'Taxes &amp; Other Charges'!$D$4</f>
        <v>-0.32788800000000001</v>
      </c>
      <c r="K125" s="79">
        <f>(G125+H125)*'Taxes &amp; Other Charges'!$D$5</f>
        <v>0.26924039999999999</v>
      </c>
      <c r="L125" s="79">
        <f>F125*'Taxes &amp; Other Charges'!$D$6</f>
        <v>16.080932833737656</v>
      </c>
      <c r="M125" s="79">
        <f>F125*'Taxes &amp; Other Charges'!$D$8</f>
        <v>4.3847343526658005</v>
      </c>
      <c r="N125" s="79">
        <f>(G125+H125+J125+K125+M125+I125)*'Taxes &amp; Other Charges'!$D$11</f>
        <v>3.6416804267464187</v>
      </c>
      <c r="O125" s="79">
        <f>(G125+H125+I125+J125+K125+M125+N125)*'Taxes &amp; Other Charges'!$D$13</f>
        <v>0.45280319317371875</v>
      </c>
      <c r="P125" s="79">
        <f>(I125+L125)*'Taxes &amp; Other Charges'!$D$14</f>
        <v>0.19554103695805747</v>
      </c>
      <c r="Q125" s="79">
        <f>(G125+H125+J125+K125+M125+N125+O125-L125)*'Taxes &amp; Other Charges'!$D$15</f>
        <v>0.14014729009532259</v>
      </c>
      <c r="R125" s="79">
        <f>(G125+H125+I125+J125+K125+M125+N125+O125+P125+Q125)*'Taxes &amp; Other Charges'!$D$16</f>
        <v>3.9750162116055963</v>
      </c>
      <c r="S125" s="169">
        <f t="shared" si="36"/>
        <v>28.812207744982569</v>
      </c>
      <c r="T125" s="373">
        <f t="shared" si="38"/>
        <v>162.97566467582945</v>
      </c>
      <c r="U125" s="374">
        <f t="shared" si="39"/>
        <v>155.35896803747741</v>
      </c>
    </row>
    <row r="126" spans="2:21" hidden="1" x14ac:dyDescent="0.2">
      <c r="B126" s="110" t="s">
        <v>99</v>
      </c>
      <c r="C126" s="110">
        <v>31</v>
      </c>
      <c r="D126" s="111">
        <f t="shared" si="37"/>
        <v>744</v>
      </c>
      <c r="E126" s="111">
        <f t="shared" si="40"/>
        <v>5088</v>
      </c>
      <c r="F126" s="194">
        <f>'Energy Charge'!N157+'Energy Charge'!N171</f>
        <v>1764.010629740593</v>
      </c>
      <c r="G126" s="112">
        <f>C126*'Residential Rates'!$I$16</f>
        <v>13.64</v>
      </c>
      <c r="H126" s="112">
        <f>'Energy Charge'!U157+'Energy Charge'!U171</f>
        <v>0</v>
      </c>
      <c r="I126" s="112">
        <f>F126*PSC!C13</f>
        <v>227.26983750388879</v>
      </c>
      <c r="J126" s="168">
        <f>(G126+H126)*'Taxes &amp; Other Charges'!$D$4</f>
        <v>-0.33881760000000005</v>
      </c>
      <c r="K126" s="79">
        <f>(G126+H126)*'Taxes &amp; Other Charges'!$D$5</f>
        <v>0.27821508</v>
      </c>
      <c r="L126" s="79">
        <f>F126*'Taxes &amp; Other Charges'!$D$6</f>
        <v>21.168127556887118</v>
      </c>
      <c r="M126" s="79">
        <f>F126*'Taxes &amp; Other Charges'!$D$8</f>
        <v>5.7718427805112205</v>
      </c>
      <c r="N126" s="79">
        <f>(G126+H126+J126+K126+M126+I126)*'Taxes &amp; Other Charges'!$D$11</f>
        <v>5.810392592129265</v>
      </c>
      <c r="O126" s="79">
        <f>(G126+H126+I126+J126+K126+M126+N126)*'Taxes &amp; Other Charges'!$D$13</f>
        <v>0.72245886816038674</v>
      </c>
      <c r="P126" s="79">
        <f>(I126+L126)*'Taxes &amp; Other Charges'!$D$14</f>
        <v>0.31725528138261083</v>
      </c>
      <c r="Q126" s="79">
        <f>(G126+H126+J126+K126+M126+N126+O126-L126)*'Taxes &amp; Other Charges'!$D$15</f>
        <v>0.11930917738285413</v>
      </c>
      <c r="R126" s="79">
        <f>(G126+H126+I126+J126+K126+M126+N126+O126+P126+Q126)*'Taxes &amp; Other Charges'!$D$16</f>
        <v>6.3397623420863782</v>
      </c>
      <c r="S126" s="169">
        <f t="shared" si="36"/>
        <v>40.188546078539844</v>
      </c>
      <c r="T126" s="373">
        <f t="shared" si="38"/>
        <v>259.9302560255415</v>
      </c>
      <c r="U126" s="374">
        <f t="shared" si="39"/>
        <v>247.78010109132586</v>
      </c>
    </row>
    <row r="127" spans="2:21" hidden="1" x14ac:dyDescent="0.2">
      <c r="B127" s="110" t="s">
        <v>84</v>
      </c>
      <c r="C127" s="110">
        <v>31</v>
      </c>
      <c r="D127" s="111">
        <f t="shared" si="37"/>
        <v>744</v>
      </c>
      <c r="E127" s="111">
        <f t="shared" si="40"/>
        <v>5832</v>
      </c>
      <c r="F127" s="194">
        <f>'Energy Charge'!N158+'Energy Charge'!N172</f>
        <v>1812.9941199366269</v>
      </c>
      <c r="G127" s="112">
        <f>C127*'Residential Rates'!$I$16</f>
        <v>13.64</v>
      </c>
      <c r="H127" s="112">
        <f>'Energy Charge'!U158+'Energy Charge'!U172</f>
        <v>0</v>
      </c>
      <c r="I127" s="112">
        <f>F127*PSC!C14</f>
        <v>251.31724490561521</v>
      </c>
      <c r="J127" s="168">
        <f>(G127+H127)*'Taxes &amp; Other Charges'!$D$4</f>
        <v>-0.33881760000000005</v>
      </c>
      <c r="K127" s="79">
        <f>(G127+H127)*'Taxes &amp; Other Charges'!$D$5</f>
        <v>0.27821508</v>
      </c>
      <c r="L127" s="79">
        <f>F127*'Taxes &amp; Other Charges'!$D$6</f>
        <v>21.755929439239523</v>
      </c>
      <c r="M127" s="79">
        <f>F127*'Taxes &amp; Other Charges'!$D$8</f>
        <v>5.9321167604326437</v>
      </c>
      <c r="N127" s="79">
        <f>(G127+H127+J127+K127+M127+I127)*'Taxes &amp; Other Charges'!$D$11</f>
        <v>6.3807255654808879</v>
      </c>
      <c r="O127" s="79">
        <f>(G127+H127+I127+J127+K127+M127+N127)*'Taxes &amp; Other Charges'!$D$13</f>
        <v>0.79337354524439496</v>
      </c>
      <c r="P127" s="79">
        <f>(I127+L127)*'Taxes &amp; Other Charges'!$D$14</f>
        <v>0.3487144436383795</v>
      </c>
      <c r="Q127" s="79">
        <f>(G127+H127+J127+K127+M127+N127+O127-L127)*'Taxes &amp; Other Charges'!$D$15</f>
        <v>0.12471607328762375</v>
      </c>
      <c r="R127" s="79">
        <f>(G127+H127+I127+J127+K127+M127+N127+O127+P127+Q127)*'Taxes &amp; Other Charges'!$D$16</f>
        <v>6.9619072193424758</v>
      </c>
      <c r="S127" s="169">
        <f t="shared" si="36"/>
        <v>42.236880526665928</v>
      </c>
      <c r="T127" s="373">
        <f t="shared" si="38"/>
        <v>285.43819599304152</v>
      </c>
      <c r="U127" s="374">
        <f t="shared" si="39"/>
        <v>272.09556320821815</v>
      </c>
    </row>
    <row r="128" spans="2:21" hidden="1" x14ac:dyDescent="0.2">
      <c r="B128" s="110" t="s">
        <v>100</v>
      </c>
      <c r="C128" s="110">
        <v>30</v>
      </c>
      <c r="D128" s="111">
        <f t="shared" si="37"/>
        <v>720</v>
      </c>
      <c r="E128" s="111">
        <f t="shared" si="40"/>
        <v>6552</v>
      </c>
      <c r="F128" s="194">
        <f>'Energy Charge'!N159+'Energy Charge'!N173</f>
        <v>1380.8059131843802</v>
      </c>
      <c r="G128" s="112">
        <f>C128*'Residential Rates'!$I$16</f>
        <v>13.2</v>
      </c>
      <c r="H128" s="112">
        <f>'Energy Charge'!U159+'Energy Charge'!U173</f>
        <v>0</v>
      </c>
      <c r="I128" s="112">
        <f>F128*PSC!C15</f>
        <v>184.2892612031533</v>
      </c>
      <c r="J128" s="168">
        <f>(G128+H128)*'Taxes &amp; Other Charges'!$D$4</f>
        <v>-0.32788800000000001</v>
      </c>
      <c r="K128" s="79">
        <f>(G128+H128)*'Taxes &amp; Other Charges'!$D$5</f>
        <v>0.26924039999999999</v>
      </c>
      <c r="L128" s="79">
        <f>F128*'Taxes &amp; Other Charges'!$D$6</f>
        <v>16.569670958212562</v>
      </c>
      <c r="M128" s="79">
        <f>F128*'Taxes &amp; Other Charges'!$D$8</f>
        <v>4.5179969479392925</v>
      </c>
      <c r="N128" s="79">
        <f>(G128+H128+J128+K128+M128+I128)*'Taxes &amp; Other Charges'!$D$11</f>
        <v>4.7579092645837422</v>
      </c>
      <c r="O128" s="79">
        <f>(G128+H128+I128+J128+K128+M128+N128)*'Taxes &amp; Other Charges'!$D$13</f>
        <v>0.59159405971246559</v>
      </c>
      <c r="P128" s="79">
        <f>(I128+L128)*'Taxes &amp; Other Charges'!$D$14</f>
        <v>0.2564968563700642</v>
      </c>
      <c r="Q128" s="79">
        <f>(G128+H128+J128+K128+M128+N128+O128-L128)*'Taxes &amp; Other Charges'!$D$15</f>
        <v>0.16290485818306627</v>
      </c>
      <c r="R128" s="79">
        <f>(G128+H128+I128+J128+K128+M128+N128+O128+P128+Q128)*'Taxes &amp; Other Charges'!$D$16</f>
        <v>5.1929378897485474</v>
      </c>
      <c r="S128" s="169">
        <f t="shared" si="36"/>
        <v>31.990863234749739</v>
      </c>
      <c r="T128" s="373">
        <f t="shared" si="38"/>
        <v>212.91045347969043</v>
      </c>
      <c r="U128" s="374">
        <f t="shared" si="39"/>
        <v>202.95960632535815</v>
      </c>
    </row>
    <row r="129" spans="2:21" hidden="1" x14ac:dyDescent="0.2">
      <c r="B129" s="101" t="s">
        <v>86</v>
      </c>
      <c r="C129" s="101">
        <v>31</v>
      </c>
      <c r="D129" s="102">
        <f t="shared" si="37"/>
        <v>744</v>
      </c>
      <c r="E129" s="102">
        <f t="shared" si="40"/>
        <v>7296</v>
      </c>
      <c r="F129" s="193">
        <f>'Energy Charge'!N160+'Energy Charge'!N174</f>
        <v>1121.3245201411523</v>
      </c>
      <c r="G129" s="108">
        <f>C129*'Residential Rates'!$I$16</f>
        <v>13.64</v>
      </c>
      <c r="H129" s="108">
        <f>'Energy Charge'!U160+'Energy Charge'!U174</f>
        <v>0</v>
      </c>
      <c r="I129" s="108">
        <f>F129*PSC!C16</f>
        <v>150.86187961527048</v>
      </c>
      <c r="J129" s="166">
        <f>(G129+H129)*'Taxes &amp; Other Charges'!$D$4</f>
        <v>-0.33881760000000005</v>
      </c>
      <c r="K129" s="109">
        <f>(G129+H129)*'Taxes &amp; Other Charges'!$D$5</f>
        <v>0.27821508</v>
      </c>
      <c r="L129" s="109">
        <f>F129*'Taxes &amp; Other Charges'!$D$7</f>
        <v>4.2610331765363787</v>
      </c>
      <c r="M129" s="109">
        <f>F129*'Taxes &amp; Other Charges'!$D$8</f>
        <v>3.6689738299018506</v>
      </c>
      <c r="N129" s="109">
        <f>(G129+H129+J129+K129+M129+I129)*'Taxes &amp; Other Charges'!$D$11</f>
        <v>3.9606775117970603</v>
      </c>
      <c r="O129" s="109">
        <f>(G129+H129+I129+J129+K129+M129+N129)*'Taxes &amp; Other Charges'!$D$13</f>
        <v>0.49246699718660636</v>
      </c>
      <c r="P129" s="109">
        <f>(I129+L129)*'Taxes &amp; Other Charges'!$D$14</f>
        <v>0.19809195963513737</v>
      </c>
      <c r="Q129" s="109">
        <f>(G129+H129+J129+K129+M129+N129+O129-L129)*'Taxes &amp; Other Charges'!$D$15</f>
        <v>0.44122677036879093</v>
      </c>
      <c r="R129" s="109">
        <f>(G129+H129+I129+J129+K129+M129+N129+O129+P129+Q129)*'Taxes &amp; Other Charges'!$D$16</f>
        <v>4.3300678541039979</v>
      </c>
      <c r="S129" s="167">
        <f t="shared" si="36"/>
        <v>17.29193557952982</v>
      </c>
      <c r="T129" s="373">
        <f t="shared" si="38"/>
        <v>177.5327820182639</v>
      </c>
      <c r="U129" s="374">
        <f t="shared" si="39"/>
        <v>169.24203665236286</v>
      </c>
    </row>
    <row r="130" spans="2:21" hidden="1" x14ac:dyDescent="0.2">
      <c r="B130" s="101" t="s">
        <v>87</v>
      </c>
      <c r="C130" s="101">
        <v>30</v>
      </c>
      <c r="D130" s="102">
        <f t="shared" si="37"/>
        <v>720</v>
      </c>
      <c r="E130" s="102">
        <f t="shared" si="40"/>
        <v>8016</v>
      </c>
      <c r="F130" s="193">
        <f>'Energy Charge'!N161+'Energy Charge'!N175</f>
        <v>1111.06948133581</v>
      </c>
      <c r="G130" s="108">
        <f>C130*'Residential Rates'!$I$16</f>
        <v>13.2</v>
      </c>
      <c r="H130" s="108">
        <f>'Energy Charge'!U161+'Energy Charge'!U175</f>
        <v>0</v>
      </c>
      <c r="I130" s="108">
        <f>F130*PSC!C17</f>
        <v>153.7409062713987</v>
      </c>
      <c r="J130" s="166">
        <f>(G130+H130)*'Taxes &amp; Other Charges'!$D$4</f>
        <v>-0.32788800000000001</v>
      </c>
      <c r="K130" s="109">
        <f>(G130+H130)*'Taxes &amp; Other Charges'!$D$5</f>
        <v>0.26924039999999999</v>
      </c>
      <c r="L130" s="109">
        <f>F130*'Taxes &amp; Other Charges'!$D$7</f>
        <v>4.222064029076078</v>
      </c>
      <c r="M130" s="109">
        <f>F130*'Taxes &amp; Other Charges'!$D$8</f>
        <v>3.6354193429307706</v>
      </c>
      <c r="N130" s="109">
        <f>(G130+H130+J130+K130+M130+I130)*'Taxes &amp; Other Charges'!$D$11</f>
        <v>4.0173964940176026</v>
      </c>
      <c r="O130" s="109">
        <f>(G130+H130+I130+J130+K130+M130+N130)*'Taxes &amp; Other Charges'!$D$13</f>
        <v>0.49951938324288919</v>
      </c>
      <c r="P130" s="109">
        <f>(I130+L130)*'Taxes &amp; Other Charges'!$D$14</f>
        <v>0.20171871307370629</v>
      </c>
      <c r="Q130" s="109">
        <f>(G130+H130+J130+K130+M130+N130+O130-L130)*'Taxes &amp; Other Charges'!$D$15</f>
        <v>0.431895005231623</v>
      </c>
      <c r="R130" s="109">
        <f>(G130+H130+I130+J130+K130+M130+N130+O130+P130+Q130)*'Taxes &amp; Other Charges'!$D$16</f>
        <v>4.3917051902473814</v>
      </c>
      <c r="S130" s="167">
        <f t="shared" si="36"/>
        <v>17.34107055782005</v>
      </c>
      <c r="T130" s="373">
        <f t="shared" si="38"/>
        <v>180.05991280014265</v>
      </c>
      <c r="U130" s="374">
        <f t="shared" si="39"/>
        <v>171.65081111587767</v>
      </c>
    </row>
    <row r="131" spans="2:21" ht="13.5" hidden="1" thickBot="1" x14ac:dyDescent="0.25">
      <c r="B131" s="114" t="s">
        <v>88</v>
      </c>
      <c r="C131" s="114">
        <v>31</v>
      </c>
      <c r="D131" s="115">
        <f t="shared" si="37"/>
        <v>744</v>
      </c>
      <c r="E131" s="115">
        <f t="shared" si="40"/>
        <v>8760</v>
      </c>
      <c r="F131" s="195">
        <f>'Energy Charge'!N162+'Energy Charge'!N176</f>
        <v>1182.37729366445</v>
      </c>
      <c r="G131" s="117">
        <f>C131*'Residential Rates'!$I$16</f>
        <v>13.64</v>
      </c>
      <c r="H131" s="117">
        <f>'Energy Charge'!U162+'Energy Charge'!U176</f>
        <v>0</v>
      </c>
      <c r="I131" s="117">
        <f>F131*PSC!C18</f>
        <v>149.74098997884062</v>
      </c>
      <c r="J131" s="170">
        <f>(G131+H131)*'Taxes &amp; Other Charges'!$D$4</f>
        <v>-0.33881760000000005</v>
      </c>
      <c r="K131" s="171">
        <f>(G131+H131)*'Taxes &amp; Other Charges'!$D$5</f>
        <v>0.27821508</v>
      </c>
      <c r="L131" s="171">
        <f>F131*'Taxes &amp; Other Charges'!$D$7</f>
        <v>4.4930337159249101</v>
      </c>
      <c r="M131" s="171">
        <f>F131*'Taxes &amp; Other Charges'!$D$8</f>
        <v>3.8687385048700804</v>
      </c>
      <c r="N131" s="171">
        <f>(G131+H131+J131+K131+M131+I131)*'Taxes &amp; Other Charges'!$D$11</f>
        <v>3.9389758077050243</v>
      </c>
      <c r="O131" s="171">
        <f>(G131+H131+I131+J131+K131+M131+N131)*'Taxes &amp; Other Charges'!$D$13</f>
        <v>0.48976862726979176</v>
      </c>
      <c r="P131" s="171">
        <f>(I131+L131)*'Taxes &amp; Other Charges'!$D$14</f>
        <v>0.19695684825821558</v>
      </c>
      <c r="Q131" s="171">
        <f>(G131+H131+J131+K131+M131+N131+O131-L131)*'Taxes &amp; Other Charges'!$D$15</f>
        <v>0.43979393776247178</v>
      </c>
      <c r="R131" s="171">
        <f>(G131+H131+I131+J131+K131+M131+N131+O131+P131+Q131)*'Taxes &amp; Other Charges'!$D$16</f>
        <v>4.3063655296176551</v>
      </c>
      <c r="S131" s="172">
        <f t="shared" si="36"/>
        <v>17.673030451408149</v>
      </c>
      <c r="T131" s="373">
        <f t="shared" si="38"/>
        <v>176.56098671432386</v>
      </c>
      <c r="U131" s="374">
        <f t="shared" si="39"/>
        <v>168.31564537700115</v>
      </c>
    </row>
    <row r="132" spans="2:21" hidden="1" x14ac:dyDescent="0.2">
      <c r="B132" s="119"/>
      <c r="C132" s="119"/>
      <c r="D132" s="119"/>
      <c r="E132" s="120" t="s">
        <v>91</v>
      </c>
      <c r="F132" s="121">
        <f>SUM(F120:F131)</f>
        <v>15122.20908968326</v>
      </c>
      <c r="G132" s="88">
        <f>SUM(G120:G131)</f>
        <v>160.59999999999997</v>
      </c>
      <c r="H132" s="88">
        <f>SUM(H120:H131)</f>
        <v>0</v>
      </c>
      <c r="I132" s="88">
        <f>SUM(I120:I131)</f>
        <v>1813.6814240977726</v>
      </c>
      <c r="J132" s="122">
        <f t="shared" ref="J132:S132" si="41">SUM(J120:J131)</f>
        <v>-3.9893040000000006</v>
      </c>
      <c r="K132" s="122">
        <f t="shared" si="41"/>
        <v>3.2757581999999998</v>
      </c>
      <c r="L132" s="122">
        <f t="shared" si="41"/>
        <v>109.10707941264891</v>
      </c>
      <c r="M132" s="122">
        <f t="shared" si="41"/>
        <v>49.479868141443632</v>
      </c>
      <c r="N132" s="122">
        <f t="shared" si="41"/>
        <v>47.663004906107943</v>
      </c>
      <c r="O132" s="122">
        <f t="shared" si="41"/>
        <v>5.926374170350317</v>
      </c>
      <c r="P132" s="122">
        <f t="shared" si="41"/>
        <v>2.455400918982809</v>
      </c>
      <c r="Q132" s="122">
        <f t="shared" si="41"/>
        <v>3.8922162881108955</v>
      </c>
      <c r="R132" s="122">
        <f t="shared" si="41"/>
        <v>52.074618568069205</v>
      </c>
      <c r="S132" s="196">
        <f t="shared" si="41"/>
        <v>269.88501660571364</v>
      </c>
      <c r="T132" s="106"/>
    </row>
    <row r="133" spans="2:21" ht="13.5" thickBot="1" x14ac:dyDescent="0.25"/>
    <row r="134" spans="2:21" ht="30" hidden="1" customHeight="1" thickBot="1" x14ac:dyDescent="0.3">
      <c r="B134" s="133" t="s">
        <v>166</v>
      </c>
      <c r="C134" s="94"/>
      <c r="D134" s="95"/>
      <c r="J134" s="585" t="s">
        <v>40</v>
      </c>
      <c r="K134" s="586"/>
      <c r="L134" s="586"/>
      <c r="M134" s="586"/>
      <c r="N134" s="586"/>
      <c r="O134" s="586"/>
      <c r="P134" s="586"/>
      <c r="Q134" s="586"/>
      <c r="R134" s="586"/>
      <c r="S134" s="587"/>
    </row>
    <row r="135" spans="2:21" s="92" customFormat="1" ht="63.75" hidden="1" x14ac:dyDescent="0.2">
      <c r="B135" s="96" t="s">
        <v>27</v>
      </c>
      <c r="C135" s="96" t="s">
        <v>90</v>
      </c>
      <c r="D135" s="96" t="s">
        <v>93</v>
      </c>
      <c r="E135" s="96" t="s">
        <v>94</v>
      </c>
      <c r="F135" s="123" t="s">
        <v>114</v>
      </c>
      <c r="G135" s="96" t="s">
        <v>0</v>
      </c>
      <c r="H135" s="97" t="s">
        <v>96</v>
      </c>
      <c r="I135" s="98" t="s">
        <v>78</v>
      </c>
      <c r="J135" s="197" t="s">
        <v>57</v>
      </c>
      <c r="K135" s="198" t="s">
        <v>59</v>
      </c>
      <c r="L135" s="198" t="s">
        <v>97</v>
      </c>
      <c r="M135" s="198" t="s">
        <v>63</v>
      </c>
      <c r="N135" s="198" t="s">
        <v>66</v>
      </c>
      <c r="O135" s="198" t="s">
        <v>70</v>
      </c>
      <c r="P135" s="198" t="s">
        <v>71</v>
      </c>
      <c r="Q135" s="198" t="s">
        <v>72</v>
      </c>
      <c r="R135" s="198" t="s">
        <v>73</v>
      </c>
      <c r="S135" s="99" t="s">
        <v>98</v>
      </c>
      <c r="T135" s="100" t="s">
        <v>167</v>
      </c>
      <c r="U135" s="100" t="s">
        <v>168</v>
      </c>
    </row>
    <row r="136" spans="2:21" hidden="1" x14ac:dyDescent="0.2">
      <c r="B136" s="101" t="s">
        <v>79</v>
      </c>
      <c r="C136" s="101">
        <v>31</v>
      </c>
      <c r="D136" s="102">
        <f t="shared" ref="D136:D147" si="42">C136*$C$7</f>
        <v>744</v>
      </c>
      <c r="E136" s="102"/>
      <c r="F136" s="193">
        <f>'Energy Charge'!N180+'Energy Charge'!N194</f>
        <v>0</v>
      </c>
      <c r="G136" s="104">
        <f>C136*'Residential Rates'!$I$15</f>
        <v>12.4</v>
      </c>
      <c r="H136" s="104">
        <f>'Energy Charge'!U180+'Energy Charge'!U194</f>
        <v>0</v>
      </c>
      <c r="I136" s="104">
        <f>F136*PSC!C7</f>
        <v>0</v>
      </c>
      <c r="J136" s="164">
        <f>(G136+H136)*'Taxes &amp; Other Charges'!$D$4</f>
        <v>-0.30801600000000001</v>
      </c>
      <c r="K136" s="105">
        <f>(G136+H136)*'Taxes &amp; Other Charges'!$D$5</f>
        <v>0.2529228</v>
      </c>
      <c r="L136" s="105">
        <f>F136*'Taxes &amp; Other Charges'!$D$7</f>
        <v>0</v>
      </c>
      <c r="M136" s="105">
        <f>F136*'Taxes &amp; Other Charges'!$D$8</f>
        <v>0</v>
      </c>
      <c r="N136" s="105">
        <f>(G136+H136+J136+K136+M136+I136)*'Taxes &amp; Other Charges'!$D$11</f>
        <v>0.290846004208</v>
      </c>
      <c r="O136" s="105">
        <f>(G136+H136+I136+J136+K136+M136+N136)*'Taxes &amp; Other Charges'!$D$13</f>
        <v>3.6163524525643295E-2</v>
      </c>
      <c r="P136" s="105">
        <f>(I136+L136)*'Taxes &amp; Other Charges'!$D$14</f>
        <v>0</v>
      </c>
      <c r="Q136" s="105">
        <f>(G136+H136+J136+K136+M136+N136+O136-L136)*'Taxes &amp; Other Charges'!$D$15</f>
        <v>0.32058681120063243</v>
      </c>
      <c r="R136" s="105">
        <f>(G136+H136+I136+J136+K136+M136+N136+O136+P136+Q136)*'Taxes &amp; Other Charges'!$D$16</f>
        <v>0.32481257849835687</v>
      </c>
      <c r="S136" s="165">
        <f t="shared" ref="S136:S147" si="43">SUM(J136:R136)</f>
        <v>0.9173157184326326</v>
      </c>
      <c r="T136" s="373">
        <f>SUM(G136:K136,M136:R136)</f>
        <v>13.317315718432631</v>
      </c>
      <c r="U136" s="374">
        <f>SUM(G136:I136,J136:K136,O136:Q136,M136)</f>
        <v>12.701657135726276</v>
      </c>
    </row>
    <row r="137" spans="2:21" hidden="1" x14ac:dyDescent="0.2">
      <c r="B137" s="101" t="s">
        <v>80</v>
      </c>
      <c r="C137" s="101">
        <v>28</v>
      </c>
      <c r="D137" s="102">
        <f t="shared" si="42"/>
        <v>672</v>
      </c>
      <c r="E137" s="102">
        <f>D137+D136</f>
        <v>1416</v>
      </c>
      <c r="F137" s="193">
        <f>'Energy Charge'!N181+'Energy Charge'!N195</f>
        <v>0</v>
      </c>
      <c r="G137" s="108">
        <f>C137*'Residential Rates'!$I$15</f>
        <v>11.200000000000001</v>
      </c>
      <c r="H137" s="108">
        <f>'Energy Charge'!U181+'Energy Charge'!U195</f>
        <v>0</v>
      </c>
      <c r="I137" s="108">
        <f>F137*PSC!C8</f>
        <v>0</v>
      </c>
      <c r="J137" s="166">
        <f>(G137+H137)*'Taxes &amp; Other Charges'!$D$4</f>
        <v>-0.27820800000000001</v>
      </c>
      <c r="K137" s="109">
        <f>(G137+H137)*'Taxes &amp; Other Charges'!$D$5</f>
        <v>0.22844639999999999</v>
      </c>
      <c r="L137" s="109">
        <f>F137*'Taxes &amp; Other Charges'!$D$7</f>
        <v>0</v>
      </c>
      <c r="M137" s="109">
        <f>F137*'Taxes &amp; Other Charges'!$D$8</f>
        <v>0</v>
      </c>
      <c r="N137" s="109">
        <f>(G137+H137+J137+K137+M137+I137)*'Taxes &amp; Other Charges'!$D$11</f>
        <v>0.26269961670400005</v>
      </c>
      <c r="O137" s="109">
        <f>(G137+H137+I137+J137+K137+M137+N137)*'Taxes &amp; Other Charges'!$D$13</f>
        <v>3.2663828603806851E-2</v>
      </c>
      <c r="P137" s="109">
        <f>(I137+L137)*'Taxes &amp; Other Charges'!$D$14</f>
        <v>0</v>
      </c>
      <c r="Q137" s="109">
        <f>(G137+H137+J137+K137+M137+N137+O137-L137)*'Taxes &amp; Other Charges'!$D$15</f>
        <v>0.28956228108444221</v>
      </c>
      <c r="R137" s="109">
        <f>(G137+H137+I137+J137+K137+M137+N137+O137+P137+Q137)*'Taxes &amp; Other Charges'!$D$16</f>
        <v>0.29337910315980625</v>
      </c>
      <c r="S137" s="167">
        <f t="shared" si="43"/>
        <v>0.82854322955205539</v>
      </c>
      <c r="T137" s="373">
        <f t="shared" ref="T137:T147" si="44">SUM(G137:K137,M137:R137)</f>
        <v>12.028543229552056</v>
      </c>
      <c r="U137" s="374">
        <f t="shared" ref="U137:U147" si="45">SUM(G137:I137,J137:K137,O137:Q137,M137)</f>
        <v>11.472464509688251</v>
      </c>
    </row>
    <row r="138" spans="2:21" hidden="1" x14ac:dyDescent="0.2">
      <c r="B138" s="101" t="s">
        <v>81</v>
      </c>
      <c r="C138" s="101">
        <v>31</v>
      </c>
      <c r="D138" s="102">
        <f t="shared" si="42"/>
        <v>744</v>
      </c>
      <c r="E138" s="102">
        <f>D138+E137</f>
        <v>2160</v>
      </c>
      <c r="F138" s="193">
        <f>'Energy Charge'!N182+'Energy Charge'!N196</f>
        <v>0</v>
      </c>
      <c r="G138" s="108">
        <f>C138*'Residential Rates'!$I$15</f>
        <v>12.4</v>
      </c>
      <c r="H138" s="108">
        <f>'Energy Charge'!U182+'Energy Charge'!U196</f>
        <v>0</v>
      </c>
      <c r="I138" s="108">
        <f>F138*PSC!C9</f>
        <v>0</v>
      </c>
      <c r="J138" s="166">
        <f>(G138+H138)*'Taxes &amp; Other Charges'!$D$4</f>
        <v>-0.30801600000000001</v>
      </c>
      <c r="K138" s="109">
        <f>(G138+H138)*'Taxes &amp; Other Charges'!$D$5</f>
        <v>0.2529228</v>
      </c>
      <c r="L138" s="109">
        <f>F138*'Taxes &amp; Other Charges'!$D$7</f>
        <v>0</v>
      </c>
      <c r="M138" s="109">
        <f>F138*'Taxes &amp; Other Charges'!$D$8</f>
        <v>0</v>
      </c>
      <c r="N138" s="109">
        <f>(G138+H138+J138+K138+M138+I138)*'Taxes &amp; Other Charges'!$D$11</f>
        <v>0.290846004208</v>
      </c>
      <c r="O138" s="109">
        <f>(G138+H138+I138+J138+K138+M138+N138)*'Taxes &amp; Other Charges'!$D$13</f>
        <v>3.6163524525643295E-2</v>
      </c>
      <c r="P138" s="109">
        <f>(I138+L138)*'Taxes &amp; Other Charges'!$D$14</f>
        <v>0</v>
      </c>
      <c r="Q138" s="109">
        <f>(G138+H138+J138+K138+M138+N138+O138-L138)*'Taxes &amp; Other Charges'!$D$15</f>
        <v>0.32058681120063243</v>
      </c>
      <c r="R138" s="109">
        <f>(G138+H138+I138+J138+K138+M138+N138+O138+P138+Q138)*'Taxes &amp; Other Charges'!$D$16</f>
        <v>0.32481257849835687</v>
      </c>
      <c r="S138" s="167">
        <f t="shared" si="43"/>
        <v>0.9173157184326326</v>
      </c>
      <c r="T138" s="373">
        <f t="shared" si="44"/>
        <v>13.317315718432631</v>
      </c>
      <c r="U138" s="374">
        <f t="shared" si="45"/>
        <v>12.701657135726276</v>
      </c>
    </row>
    <row r="139" spans="2:21" ht="17.25" hidden="1" customHeight="1" x14ac:dyDescent="0.2">
      <c r="B139" s="101" t="s">
        <v>82</v>
      </c>
      <c r="C139" s="101">
        <v>30</v>
      </c>
      <c r="D139" s="102">
        <f t="shared" si="42"/>
        <v>720</v>
      </c>
      <c r="E139" s="102">
        <f>D139+E138</f>
        <v>2880</v>
      </c>
      <c r="F139" s="193">
        <f>'Energy Charge'!N183+'Energy Charge'!N197</f>
        <v>0</v>
      </c>
      <c r="G139" s="108">
        <f>C139*'Residential Rates'!$I$15</f>
        <v>12</v>
      </c>
      <c r="H139" s="108">
        <f>'Energy Charge'!U183+'Energy Charge'!U197</f>
        <v>0</v>
      </c>
      <c r="I139" s="108">
        <f>F139*PSC!C10</f>
        <v>0</v>
      </c>
      <c r="J139" s="166">
        <f>(G139+H139)*'Taxes &amp; Other Charges'!$D$4</f>
        <v>-0.29808000000000001</v>
      </c>
      <c r="K139" s="109">
        <f>(G139+H139)*'Taxes &amp; Other Charges'!$D$5</f>
        <v>0.24476399999999998</v>
      </c>
      <c r="L139" s="109">
        <f>F139*'Taxes &amp; Other Charges'!$D$7</f>
        <v>0</v>
      </c>
      <c r="M139" s="109">
        <f>F139*'Taxes &amp; Other Charges'!$D$8</f>
        <v>0</v>
      </c>
      <c r="N139" s="109">
        <f>(G139+H139+J139+K139+M139+I139)*'Taxes &amp; Other Charges'!$D$11</f>
        <v>0.28146387503999998</v>
      </c>
      <c r="O139" s="109">
        <f>(G139+H139+I139+J139+K139+M139+N139)*'Taxes &amp; Other Charges'!$D$13</f>
        <v>3.499695921836448E-2</v>
      </c>
      <c r="P139" s="109">
        <f>(I139+L139)*'Taxes &amp; Other Charges'!$D$14</f>
        <v>0</v>
      </c>
      <c r="Q139" s="109">
        <f>(G139+H139+J139+K139+M139+N139+O139-L139)*'Taxes &amp; Other Charges'!$D$15</f>
        <v>0.31024530116190235</v>
      </c>
      <c r="R139" s="109">
        <f>(G139+H139+I139+J139+K139+M139+N139+O139+P139+Q139)*'Taxes &amp; Other Charges'!$D$16</f>
        <v>0.3143347533855067</v>
      </c>
      <c r="S139" s="167">
        <f t="shared" si="43"/>
        <v>0.8877248888057736</v>
      </c>
      <c r="T139" s="373">
        <f t="shared" si="44"/>
        <v>12.887724888805774</v>
      </c>
      <c r="U139" s="374">
        <f t="shared" si="45"/>
        <v>12.291926260380267</v>
      </c>
    </row>
    <row r="140" spans="2:21" hidden="1" x14ac:dyDescent="0.2">
      <c r="B140" s="101" t="s">
        <v>31</v>
      </c>
      <c r="C140" s="101">
        <v>31</v>
      </c>
      <c r="D140" s="102">
        <f t="shared" si="42"/>
        <v>744</v>
      </c>
      <c r="E140" s="102">
        <f t="shared" ref="E140:E147" si="46">D140+E139</f>
        <v>3624</v>
      </c>
      <c r="F140" s="193">
        <f>'Energy Charge'!N184+'Energy Charge'!N198</f>
        <v>0</v>
      </c>
      <c r="G140" s="108">
        <f>C140*'Residential Rates'!$I$15</f>
        <v>12.4</v>
      </c>
      <c r="H140" s="108">
        <f>'Energy Charge'!U184+'Energy Charge'!U198</f>
        <v>0</v>
      </c>
      <c r="I140" s="108">
        <f>F140*PSC!C11</f>
        <v>0</v>
      </c>
      <c r="J140" s="166">
        <f>(G140+H140)*'Taxes &amp; Other Charges'!$D$4</f>
        <v>-0.30801600000000001</v>
      </c>
      <c r="K140" s="109">
        <f>(G140+H140)*'Taxes &amp; Other Charges'!$D$5</f>
        <v>0.2529228</v>
      </c>
      <c r="L140" s="109">
        <f>F140*'Taxes &amp; Other Charges'!$D$7</f>
        <v>0</v>
      </c>
      <c r="M140" s="109">
        <f>F140*'Taxes &amp; Other Charges'!$D$8</f>
        <v>0</v>
      </c>
      <c r="N140" s="109">
        <f>(G140+H140+J140+K140+M140+I140)*'Taxes &amp; Other Charges'!$D$11</f>
        <v>0.290846004208</v>
      </c>
      <c r="O140" s="109">
        <f>(G140+H140+I140+J140+K140+M140+N140)*'Taxes &amp; Other Charges'!$D$13</f>
        <v>3.6163524525643295E-2</v>
      </c>
      <c r="P140" s="109">
        <f>(I140+L140)*'Taxes &amp; Other Charges'!$D$14</f>
        <v>0</v>
      </c>
      <c r="Q140" s="109">
        <f>(G140+H140+J140+K140+M140+N140+O140-L140)*'Taxes &amp; Other Charges'!$D$15</f>
        <v>0.32058681120063243</v>
      </c>
      <c r="R140" s="109">
        <f>(G140+H140+I140+J140+K140+M140+N140+O140+P140+Q140)*'Taxes &amp; Other Charges'!$D$16</f>
        <v>0.32481257849835687</v>
      </c>
      <c r="S140" s="167">
        <f t="shared" si="43"/>
        <v>0.9173157184326326</v>
      </c>
      <c r="T140" s="373">
        <f t="shared" si="44"/>
        <v>13.317315718432631</v>
      </c>
      <c r="U140" s="374">
        <f t="shared" si="45"/>
        <v>12.701657135726276</v>
      </c>
    </row>
    <row r="141" spans="2:21" hidden="1" x14ac:dyDescent="0.2">
      <c r="B141" s="110" t="s">
        <v>83</v>
      </c>
      <c r="C141" s="110">
        <v>30</v>
      </c>
      <c r="D141" s="111">
        <f t="shared" si="42"/>
        <v>720</v>
      </c>
      <c r="E141" s="111">
        <f t="shared" si="46"/>
        <v>4344</v>
      </c>
      <c r="F141" s="194">
        <f>'Energy Charge'!N185+'Energy Charge'!N199</f>
        <v>0</v>
      </c>
      <c r="G141" s="112">
        <f>C141*'Residential Rates'!$I$15</f>
        <v>12</v>
      </c>
      <c r="H141" s="112">
        <f>'Energy Charge'!U185+'Energy Charge'!U199</f>
        <v>0</v>
      </c>
      <c r="I141" s="112">
        <f>F141*PSC!C12</f>
        <v>0</v>
      </c>
      <c r="J141" s="168">
        <f>(G141+H141)*'Taxes &amp; Other Charges'!$D$4</f>
        <v>-0.29808000000000001</v>
      </c>
      <c r="K141" s="79">
        <f>(G141+H141)*'Taxes &amp; Other Charges'!$D$5</f>
        <v>0.24476399999999998</v>
      </c>
      <c r="L141" s="79">
        <f>F141*'Taxes &amp; Other Charges'!$D$6</f>
        <v>0</v>
      </c>
      <c r="M141" s="79">
        <f>F141*'Taxes &amp; Other Charges'!$D$8</f>
        <v>0</v>
      </c>
      <c r="N141" s="79">
        <f>(G141+H141+J141+K141+M141+I141)*'Taxes &amp; Other Charges'!$D$11</f>
        <v>0.28146387503999998</v>
      </c>
      <c r="O141" s="79">
        <f>(G141+H141+I141+J141+K141+M141+N141)*'Taxes &amp; Other Charges'!$D$13</f>
        <v>3.499695921836448E-2</v>
      </c>
      <c r="P141" s="79">
        <f>(I141+L141)*'Taxes &amp; Other Charges'!$D$14</f>
        <v>0</v>
      </c>
      <c r="Q141" s="79">
        <f>(G141+H141+J141+K141+M141+N141+O141-L141)*'Taxes &amp; Other Charges'!$D$15</f>
        <v>0.31024530116190235</v>
      </c>
      <c r="R141" s="79">
        <f>(G141+H141+I141+J141+K141+M141+N141+O141+P141+Q141)*'Taxes &amp; Other Charges'!$D$16</f>
        <v>0.3143347533855067</v>
      </c>
      <c r="S141" s="169">
        <f t="shared" si="43"/>
        <v>0.8877248888057736</v>
      </c>
      <c r="T141" s="373">
        <f t="shared" si="44"/>
        <v>12.887724888805774</v>
      </c>
      <c r="U141" s="374">
        <f t="shared" si="45"/>
        <v>12.291926260380267</v>
      </c>
    </row>
    <row r="142" spans="2:21" hidden="1" x14ac:dyDescent="0.2">
      <c r="B142" s="110" t="s">
        <v>99</v>
      </c>
      <c r="C142" s="110">
        <v>31</v>
      </c>
      <c r="D142" s="111">
        <f t="shared" si="42"/>
        <v>744</v>
      </c>
      <c r="E142" s="111">
        <f t="shared" si="46"/>
        <v>5088</v>
      </c>
      <c r="F142" s="194">
        <f>'Energy Charge'!N186+'Energy Charge'!N200</f>
        <v>0</v>
      </c>
      <c r="G142" s="112">
        <f>C142*'Residential Rates'!$I$15</f>
        <v>12.4</v>
      </c>
      <c r="H142" s="112">
        <f>'Energy Charge'!U186+'Energy Charge'!U200</f>
        <v>0</v>
      </c>
      <c r="I142" s="112">
        <f>F142*PSC!C13</f>
        <v>0</v>
      </c>
      <c r="J142" s="168">
        <f>(G142+H142)*'Taxes &amp; Other Charges'!$D$4</f>
        <v>-0.30801600000000001</v>
      </c>
      <c r="K142" s="79">
        <f>(G142+H142)*'Taxes &amp; Other Charges'!$D$5</f>
        <v>0.2529228</v>
      </c>
      <c r="L142" s="79">
        <f>F142*'Taxes &amp; Other Charges'!$D$6</f>
        <v>0</v>
      </c>
      <c r="M142" s="79">
        <f>F142*'Taxes &amp; Other Charges'!$D$8</f>
        <v>0</v>
      </c>
      <c r="N142" s="79">
        <f>(G142+H142+J142+K142+M142+I142)*'Taxes &amp; Other Charges'!$D$11</f>
        <v>0.290846004208</v>
      </c>
      <c r="O142" s="79">
        <f>(G142+H142+I142+J142+K142+M142+N142)*'Taxes &amp; Other Charges'!$D$13</f>
        <v>3.6163524525643295E-2</v>
      </c>
      <c r="P142" s="79">
        <f>(I142+L142)*'Taxes &amp; Other Charges'!$D$14</f>
        <v>0</v>
      </c>
      <c r="Q142" s="79">
        <f>(G142+H142+J142+K142+M142+N142+O142-L142)*'Taxes &amp; Other Charges'!$D$15</f>
        <v>0.32058681120063243</v>
      </c>
      <c r="R142" s="79">
        <f>(G142+H142+I142+J142+K142+M142+N142+O142+P142+Q142)*'Taxes &amp; Other Charges'!$D$16</f>
        <v>0.32481257849835687</v>
      </c>
      <c r="S142" s="169">
        <f t="shared" si="43"/>
        <v>0.9173157184326326</v>
      </c>
      <c r="T142" s="373">
        <f t="shared" si="44"/>
        <v>13.317315718432631</v>
      </c>
      <c r="U142" s="374">
        <f t="shared" si="45"/>
        <v>12.701657135726276</v>
      </c>
    </row>
    <row r="143" spans="2:21" hidden="1" x14ac:dyDescent="0.2">
      <c r="B143" s="110" t="s">
        <v>84</v>
      </c>
      <c r="C143" s="110">
        <v>31</v>
      </c>
      <c r="D143" s="111">
        <f t="shared" si="42"/>
        <v>744</v>
      </c>
      <c r="E143" s="111">
        <f t="shared" si="46"/>
        <v>5832</v>
      </c>
      <c r="F143" s="194">
        <f>'Energy Charge'!N187+'Energy Charge'!N201</f>
        <v>0</v>
      </c>
      <c r="G143" s="112">
        <f>C143*'Residential Rates'!$I$15</f>
        <v>12.4</v>
      </c>
      <c r="H143" s="112">
        <f>'Energy Charge'!U187+'Energy Charge'!U201</f>
        <v>0</v>
      </c>
      <c r="I143" s="112">
        <f>F143*PSC!C14</f>
        <v>0</v>
      </c>
      <c r="J143" s="168">
        <f>(G143+H143)*'Taxes &amp; Other Charges'!$D$4</f>
        <v>-0.30801600000000001</v>
      </c>
      <c r="K143" s="79">
        <f>(G143+H143)*'Taxes &amp; Other Charges'!$D$5</f>
        <v>0.2529228</v>
      </c>
      <c r="L143" s="79">
        <f>F143*'Taxes &amp; Other Charges'!$D$6</f>
        <v>0</v>
      </c>
      <c r="M143" s="79">
        <f>F143*'Taxes &amp; Other Charges'!$D$8</f>
        <v>0</v>
      </c>
      <c r="N143" s="79">
        <f>(G143+H143+J143+K143+M143+I143)*'Taxes &amp; Other Charges'!$D$11</f>
        <v>0.290846004208</v>
      </c>
      <c r="O143" s="79">
        <f>(G143+H143+I143+J143+K143+M143+N143)*'Taxes &amp; Other Charges'!$D$13</f>
        <v>3.6163524525643295E-2</v>
      </c>
      <c r="P143" s="79">
        <f>(I143+L143)*'Taxes &amp; Other Charges'!$D$14</f>
        <v>0</v>
      </c>
      <c r="Q143" s="79">
        <f>(G143+H143+J143+K143+M143+N143+O143-L143)*'Taxes &amp; Other Charges'!$D$15</f>
        <v>0.32058681120063243</v>
      </c>
      <c r="R143" s="79">
        <f>(G143+H143+I143+J143+K143+M143+N143+O143+P143+Q143)*'Taxes &amp; Other Charges'!$D$16</f>
        <v>0.32481257849835687</v>
      </c>
      <c r="S143" s="169">
        <f t="shared" si="43"/>
        <v>0.9173157184326326</v>
      </c>
      <c r="T143" s="373">
        <f t="shared" si="44"/>
        <v>13.317315718432631</v>
      </c>
      <c r="U143" s="374">
        <f t="shared" si="45"/>
        <v>12.701657135726276</v>
      </c>
    </row>
    <row r="144" spans="2:21" hidden="1" x14ac:dyDescent="0.2">
      <c r="B144" s="110" t="s">
        <v>100</v>
      </c>
      <c r="C144" s="110">
        <v>30</v>
      </c>
      <c r="D144" s="111">
        <f t="shared" si="42"/>
        <v>720</v>
      </c>
      <c r="E144" s="111">
        <f t="shared" si="46"/>
        <v>6552</v>
      </c>
      <c r="F144" s="194">
        <f>'Energy Charge'!N188+'Energy Charge'!N202</f>
        <v>0</v>
      </c>
      <c r="G144" s="112">
        <f>C144*'Residential Rates'!$I$15</f>
        <v>12</v>
      </c>
      <c r="H144" s="112">
        <f>'Energy Charge'!U188+'Energy Charge'!U202</f>
        <v>0</v>
      </c>
      <c r="I144" s="112">
        <f>F144*PSC!C15</f>
        <v>0</v>
      </c>
      <c r="J144" s="168">
        <f>(G144+H144)*'Taxes &amp; Other Charges'!$D$4</f>
        <v>-0.29808000000000001</v>
      </c>
      <c r="K144" s="79">
        <f>(G144+H144)*'Taxes &amp; Other Charges'!$D$5</f>
        <v>0.24476399999999998</v>
      </c>
      <c r="L144" s="79">
        <f>F144*'Taxes &amp; Other Charges'!$D$6</f>
        <v>0</v>
      </c>
      <c r="M144" s="79">
        <f>F144*'Taxes &amp; Other Charges'!$D$8</f>
        <v>0</v>
      </c>
      <c r="N144" s="79">
        <f>(G144+H144+J144+K144+M144+I144)*'Taxes &amp; Other Charges'!$D$11</f>
        <v>0.28146387503999998</v>
      </c>
      <c r="O144" s="79">
        <f>(G144+H144+I144+J144+K144+M144+N144)*'Taxes &amp; Other Charges'!$D$13</f>
        <v>3.499695921836448E-2</v>
      </c>
      <c r="P144" s="79">
        <f>(I144+L144)*'Taxes &amp; Other Charges'!$D$14</f>
        <v>0</v>
      </c>
      <c r="Q144" s="79">
        <f>(G144+H144+J144+K144+M144+N144+O144-L144)*'Taxes &amp; Other Charges'!$D$15</f>
        <v>0.31024530116190235</v>
      </c>
      <c r="R144" s="79">
        <f>(G144+H144+I144+J144+K144+M144+N144+O144+P144+Q144)*'Taxes &amp; Other Charges'!$D$16</f>
        <v>0.3143347533855067</v>
      </c>
      <c r="S144" s="169">
        <f t="shared" si="43"/>
        <v>0.8877248888057736</v>
      </c>
      <c r="T144" s="373">
        <f t="shared" si="44"/>
        <v>12.887724888805774</v>
      </c>
      <c r="U144" s="374">
        <f t="shared" si="45"/>
        <v>12.291926260380267</v>
      </c>
    </row>
    <row r="145" spans="2:21" hidden="1" x14ac:dyDescent="0.2">
      <c r="B145" s="101" t="s">
        <v>86</v>
      </c>
      <c r="C145" s="101">
        <v>31</v>
      </c>
      <c r="D145" s="102">
        <f t="shared" si="42"/>
        <v>744</v>
      </c>
      <c r="E145" s="102">
        <f t="shared" si="46"/>
        <v>7296</v>
      </c>
      <c r="F145" s="193">
        <f>'Energy Charge'!N189+'Energy Charge'!N203</f>
        <v>0</v>
      </c>
      <c r="G145" s="108">
        <f>C145*'Residential Rates'!$I$15</f>
        <v>12.4</v>
      </c>
      <c r="H145" s="108">
        <f>'Energy Charge'!U189+'Energy Charge'!U203</f>
        <v>0</v>
      </c>
      <c r="I145" s="108">
        <f>F145*PSC!C16</f>
        <v>0</v>
      </c>
      <c r="J145" s="166">
        <f>(G145+H145)*'Taxes &amp; Other Charges'!$D$4</f>
        <v>-0.30801600000000001</v>
      </c>
      <c r="K145" s="109">
        <f>(G145+H145)*'Taxes &amp; Other Charges'!$D$5</f>
        <v>0.2529228</v>
      </c>
      <c r="L145" s="109">
        <f>F145*'Taxes &amp; Other Charges'!$D$7</f>
        <v>0</v>
      </c>
      <c r="M145" s="109">
        <f>F145*'Taxes &amp; Other Charges'!$D$8</f>
        <v>0</v>
      </c>
      <c r="N145" s="109">
        <f>(G145+H145+J145+K145+M145+I145)*'Taxes &amp; Other Charges'!$D$11</f>
        <v>0.290846004208</v>
      </c>
      <c r="O145" s="109">
        <f>(G145+H145+I145+J145+K145+M145+N145)*'Taxes &amp; Other Charges'!$D$13</f>
        <v>3.6163524525643295E-2</v>
      </c>
      <c r="P145" s="109">
        <f>(I145+L145)*'Taxes &amp; Other Charges'!$D$14</f>
        <v>0</v>
      </c>
      <c r="Q145" s="109">
        <f>(G145+H145+J145+K145+M145+N145+O145-L145)*'Taxes &amp; Other Charges'!$D$15</f>
        <v>0.32058681120063243</v>
      </c>
      <c r="R145" s="109">
        <f>(G145+H145+I145+J145+K145+M145+N145+O145+P145+Q145)*'Taxes &amp; Other Charges'!$D$16</f>
        <v>0.32481257849835687</v>
      </c>
      <c r="S145" s="167">
        <f t="shared" si="43"/>
        <v>0.9173157184326326</v>
      </c>
      <c r="T145" s="373">
        <f t="shared" si="44"/>
        <v>13.317315718432631</v>
      </c>
      <c r="U145" s="374">
        <f t="shared" si="45"/>
        <v>12.701657135726276</v>
      </c>
    </row>
    <row r="146" spans="2:21" hidden="1" x14ac:dyDescent="0.2">
      <c r="B146" s="101" t="s">
        <v>87</v>
      </c>
      <c r="C146" s="101">
        <v>30</v>
      </c>
      <c r="D146" s="102">
        <f t="shared" si="42"/>
        <v>720</v>
      </c>
      <c r="E146" s="102">
        <f t="shared" si="46"/>
        <v>8016</v>
      </c>
      <c r="F146" s="193">
        <f>'Energy Charge'!N190+'Energy Charge'!N204</f>
        <v>0</v>
      </c>
      <c r="G146" s="108">
        <f>C146*'Residential Rates'!$I$15</f>
        <v>12</v>
      </c>
      <c r="H146" s="108">
        <f>'Energy Charge'!U190+'Energy Charge'!U204</f>
        <v>0</v>
      </c>
      <c r="I146" s="108">
        <f>F146*PSC!C17</f>
        <v>0</v>
      </c>
      <c r="J146" s="166">
        <f>(G146+H146)*'Taxes &amp; Other Charges'!$D$4</f>
        <v>-0.29808000000000001</v>
      </c>
      <c r="K146" s="109">
        <f>(G146+H146)*'Taxes &amp; Other Charges'!$D$5</f>
        <v>0.24476399999999998</v>
      </c>
      <c r="L146" s="109">
        <f>F146*'Taxes &amp; Other Charges'!$D$7</f>
        <v>0</v>
      </c>
      <c r="M146" s="109">
        <f>F146*'Taxes &amp; Other Charges'!$D$8</f>
        <v>0</v>
      </c>
      <c r="N146" s="109">
        <f>(G146+H146+J146+K146+M146+I146)*'Taxes &amp; Other Charges'!$D$11</f>
        <v>0.28146387503999998</v>
      </c>
      <c r="O146" s="109">
        <f>(G146+H146+I146+J146+K146+M146+N146)*'Taxes &amp; Other Charges'!$D$13</f>
        <v>3.499695921836448E-2</v>
      </c>
      <c r="P146" s="109">
        <f>(I146+L146)*'Taxes &amp; Other Charges'!$D$14</f>
        <v>0</v>
      </c>
      <c r="Q146" s="109">
        <f>(G146+H146+J146+K146+M146+N146+O146-L146)*'Taxes &amp; Other Charges'!$D$15</f>
        <v>0.31024530116190235</v>
      </c>
      <c r="R146" s="109">
        <f>(G146+H146+I146+J146+K146+M146+N146+O146+P146+Q146)*'Taxes &amp; Other Charges'!$D$16</f>
        <v>0.3143347533855067</v>
      </c>
      <c r="S146" s="167">
        <f t="shared" si="43"/>
        <v>0.8877248888057736</v>
      </c>
      <c r="T146" s="373">
        <f t="shared" si="44"/>
        <v>12.887724888805774</v>
      </c>
      <c r="U146" s="374">
        <f t="shared" si="45"/>
        <v>12.291926260380267</v>
      </c>
    </row>
    <row r="147" spans="2:21" ht="13.5" hidden="1" thickBot="1" x14ac:dyDescent="0.25">
      <c r="B147" s="114" t="s">
        <v>88</v>
      </c>
      <c r="C147" s="114">
        <v>31</v>
      </c>
      <c r="D147" s="115">
        <f t="shared" si="42"/>
        <v>744</v>
      </c>
      <c r="E147" s="115">
        <f t="shared" si="46"/>
        <v>8760</v>
      </c>
      <c r="F147" s="195">
        <f>'Energy Charge'!N191+'Energy Charge'!N205</f>
        <v>0</v>
      </c>
      <c r="G147" s="117">
        <f>C147*'Residential Rates'!$I$15</f>
        <v>12.4</v>
      </c>
      <c r="H147" s="117">
        <f>'Energy Charge'!U191+'Energy Charge'!U205</f>
        <v>0</v>
      </c>
      <c r="I147" s="117">
        <f>F147*PSC!C18</f>
        <v>0</v>
      </c>
      <c r="J147" s="170">
        <f>(G147+H147)*'Taxes &amp; Other Charges'!$D$4</f>
        <v>-0.30801600000000001</v>
      </c>
      <c r="K147" s="171">
        <f>(G147+H147)*'Taxes &amp; Other Charges'!$D$5</f>
        <v>0.2529228</v>
      </c>
      <c r="L147" s="171">
        <f>F147*'Taxes &amp; Other Charges'!$D$7</f>
        <v>0</v>
      </c>
      <c r="M147" s="171">
        <f>F147*'Taxes &amp; Other Charges'!$D$8</f>
        <v>0</v>
      </c>
      <c r="N147" s="171">
        <f>(G147+H147+J147+K147+M147+I147)*'Taxes &amp; Other Charges'!$D$11</f>
        <v>0.290846004208</v>
      </c>
      <c r="O147" s="171">
        <f>(G147+H147+I147+J147+K147+M147+N147)*'Taxes &amp; Other Charges'!$D$13</f>
        <v>3.6163524525643295E-2</v>
      </c>
      <c r="P147" s="171">
        <f>(I147+L147)*'Taxes &amp; Other Charges'!$D$14</f>
        <v>0</v>
      </c>
      <c r="Q147" s="171">
        <f>(G147+H147+J147+K147+M147+N147+O147-L147)*'Taxes &amp; Other Charges'!$D$15</f>
        <v>0.32058681120063243</v>
      </c>
      <c r="R147" s="171">
        <f>(G147+H147+I147+J147+K147+M147+N147+O147+P147+Q147)*'Taxes &amp; Other Charges'!$D$16</f>
        <v>0.32481257849835687</v>
      </c>
      <c r="S147" s="172">
        <f t="shared" si="43"/>
        <v>0.9173157184326326</v>
      </c>
      <c r="T147" s="373">
        <f t="shared" si="44"/>
        <v>13.317315718432631</v>
      </c>
      <c r="U147" s="374">
        <f t="shared" si="45"/>
        <v>12.701657135726276</v>
      </c>
    </row>
    <row r="148" spans="2:21" hidden="1" x14ac:dyDescent="0.2">
      <c r="B148" s="119"/>
      <c r="C148" s="119"/>
      <c r="D148" s="119"/>
      <c r="E148" s="120" t="s">
        <v>91</v>
      </c>
      <c r="F148" s="121">
        <f>SUM(F136:F147)</f>
        <v>0</v>
      </c>
      <c r="G148" s="88">
        <f>SUM(G136:G147)</f>
        <v>146.00000000000003</v>
      </c>
      <c r="H148" s="88">
        <f>SUM(H136:H147)</f>
        <v>0</v>
      </c>
      <c r="I148" s="88">
        <f>SUM(I136:I147)</f>
        <v>0</v>
      </c>
      <c r="J148" s="88">
        <f t="shared" ref="J148:S148" si="47">SUM(J136:J147)</f>
        <v>-3.6266399999999996</v>
      </c>
      <c r="K148" s="88">
        <f t="shared" si="47"/>
        <v>2.9779619999999993</v>
      </c>
      <c r="L148" s="88">
        <f t="shared" si="47"/>
        <v>0</v>
      </c>
      <c r="M148" s="88">
        <f t="shared" si="47"/>
        <v>0</v>
      </c>
      <c r="N148" s="88">
        <f t="shared" si="47"/>
        <v>3.4244771463199997</v>
      </c>
      <c r="O148" s="88">
        <f t="shared" si="47"/>
        <v>0.4257963371567679</v>
      </c>
      <c r="P148" s="88">
        <f t="shared" si="47"/>
        <v>0</v>
      </c>
      <c r="Q148" s="88">
        <f t="shared" si="47"/>
        <v>3.7746511641364786</v>
      </c>
      <c r="R148" s="88">
        <f t="shared" si="47"/>
        <v>3.824406166190331</v>
      </c>
      <c r="S148" s="190">
        <f t="shared" si="47"/>
        <v>10.80065281380358</v>
      </c>
      <c r="T148" s="106"/>
    </row>
    <row r="149" spans="2:21" hidden="1" x14ac:dyDescent="0.2"/>
    <row r="150" spans="2:21" ht="16.5" thickBot="1" x14ac:dyDescent="0.3">
      <c r="B150" s="133" t="s">
        <v>244</v>
      </c>
      <c r="C150" s="94"/>
      <c r="D150" s="95"/>
      <c r="J150" s="585" t="s">
        <v>40</v>
      </c>
      <c r="K150" s="586"/>
      <c r="L150" s="586"/>
      <c r="M150" s="586"/>
      <c r="N150" s="586"/>
      <c r="O150" s="586"/>
      <c r="P150" s="586"/>
      <c r="Q150" s="586"/>
      <c r="R150" s="586"/>
      <c r="S150" s="587"/>
      <c r="T150" s="450"/>
      <c r="U150" s="364"/>
    </row>
    <row r="151" spans="2:21" ht="63.75" x14ac:dyDescent="0.2">
      <c r="B151" s="96" t="s">
        <v>27</v>
      </c>
      <c r="C151" s="96" t="s">
        <v>90</v>
      </c>
      <c r="D151" s="96" t="s">
        <v>93</v>
      </c>
      <c r="E151" s="96" t="s">
        <v>94</v>
      </c>
      <c r="F151" s="123" t="s">
        <v>114</v>
      </c>
      <c r="G151" s="123" t="s">
        <v>0</v>
      </c>
      <c r="H151" s="97" t="s">
        <v>96</v>
      </c>
      <c r="I151" s="98" t="s">
        <v>78</v>
      </c>
      <c r="J151" s="197" t="s">
        <v>57</v>
      </c>
      <c r="K151" s="198" t="s">
        <v>59</v>
      </c>
      <c r="L151" s="198" t="s">
        <v>97</v>
      </c>
      <c r="M151" s="198" t="s">
        <v>63</v>
      </c>
      <c r="N151" s="198" t="s">
        <v>66</v>
      </c>
      <c r="O151" s="198" t="s">
        <v>70</v>
      </c>
      <c r="P151" s="198" t="s">
        <v>71</v>
      </c>
      <c r="Q151" s="198" t="s">
        <v>72</v>
      </c>
      <c r="R151" s="198" t="s">
        <v>73</v>
      </c>
      <c r="S151" s="99" t="s">
        <v>98</v>
      </c>
      <c r="T151" s="100" t="s">
        <v>167</v>
      </c>
      <c r="U151" s="100" t="s">
        <v>338</v>
      </c>
    </row>
    <row r="152" spans="2:21" x14ac:dyDescent="0.2">
      <c r="B152" s="101" t="s">
        <v>79</v>
      </c>
      <c r="C152" s="101">
        <v>31</v>
      </c>
      <c r="D152" s="102">
        <v>744</v>
      </c>
      <c r="E152" s="102"/>
      <c r="F152" s="193">
        <f>'Energy Charge'!I208+'Energy Charge'!I222+'Energy Charge'!I236</f>
        <v>1185.5134393101162</v>
      </c>
      <c r="G152" s="103">
        <f>C152*'Residential Rates'!$K$24</f>
        <v>14.879999999999999</v>
      </c>
      <c r="H152" s="103">
        <f>'Energy Charge'!K208+'Energy Charge'!K222+'Energy Charge'!K236</f>
        <v>97.458131801432728</v>
      </c>
      <c r="I152" s="105">
        <f>('Energy Charge'!I208*PSC!$D$24)+('Energy Charge'!I222*PSC!$E$24)+('Energy Charge'!I236*PSC!$F$24)</f>
        <v>116.84378006900863</v>
      </c>
      <c r="J152" s="370">
        <f>(G152+H152)*'Taxes &amp; Other Charges'!$D$4</f>
        <v>-2.790479193947589</v>
      </c>
      <c r="K152" s="371">
        <f>(G152+H152)*'Taxes &amp; Other Charges'!$D$5</f>
        <v>2.2913608743538232</v>
      </c>
      <c r="L152" s="371">
        <f>F152*'Taxes &amp; Other Charges'!$D$7</f>
        <v>4.5049510693784418</v>
      </c>
      <c r="M152" s="371">
        <f>F152*'Taxes &amp; Other Charges'!$D$8</f>
        <v>3.8789999734227001</v>
      </c>
      <c r="N152" s="371">
        <f>(G152+H152+J152+K152+M152+I152)*'Taxes &amp; Other Charges'!$D$11</f>
        <v>5.4791558554318085</v>
      </c>
      <c r="O152" s="371">
        <f>(G152+H152+I152+J152+K152+M152+N152)*'Taxes &amp; Other Charges'!$D$13</f>
        <v>0.68127319712470735</v>
      </c>
      <c r="P152" s="371">
        <f>(I152+L152)*'Taxes &amp; Other Charges'!$D$14</f>
        <v>0.15496232966372028</v>
      </c>
      <c r="Q152" s="371">
        <f>(G152+H152+J152+K152+M152+N152+O152-L152)*'Taxes &amp; Other Charges'!$D$15</f>
        <v>2.9694319599010868</v>
      </c>
      <c r="R152" s="371">
        <f>(G152+H152+I152+J152+K152+M152+N152+O152+P152+Q152)*'Taxes &amp; Other Charges'!$D$16</f>
        <v>6.0461654216597909</v>
      </c>
      <c r="S152" s="372">
        <f t="shared" ref="S152:S163" si="48">SUM(J152:R152)</f>
        <v>23.215821486988485</v>
      </c>
      <c r="T152" s="373">
        <f>SUM(G152:K152,M152:R152)</f>
        <v>247.89278228805142</v>
      </c>
      <c r="U152" s="374">
        <f>SUM(G152:I152,J152:K152,O152:Q152,M152)</f>
        <v>236.3674610109598</v>
      </c>
    </row>
    <row r="153" spans="2:21" x14ac:dyDescent="0.2">
      <c r="B153" s="101" t="s">
        <v>80</v>
      </c>
      <c r="C153" s="101">
        <v>28</v>
      </c>
      <c r="D153" s="102">
        <v>672</v>
      </c>
      <c r="E153" s="102">
        <v>1416</v>
      </c>
      <c r="F153" s="193">
        <f>'Energy Charge'!I209+'Energy Charge'!I223+'Energy Charge'!I237</f>
        <v>1034.5054818411277</v>
      </c>
      <c r="G153" s="107">
        <f>C153*'Residential Rates'!$K$24</f>
        <v>13.44</v>
      </c>
      <c r="H153" s="107">
        <f>'Energy Charge'!K209+'Energy Charge'!K223+'Energy Charge'!K237</f>
        <v>83.944838524734379</v>
      </c>
      <c r="I153" s="109">
        <f>('Energy Charge'!I209*PSC!$D$30)+('Energy Charge'!I223*PSC!$E$30)+('Energy Charge'!I237*PSC!$F$30)</f>
        <v>92.635640893281135</v>
      </c>
      <c r="J153" s="375">
        <f>(G153+H153)*'Taxes &amp; Other Charges'!$D$4</f>
        <v>-2.4190393889544022</v>
      </c>
      <c r="K153" s="376">
        <f>(G153+H153)*'Taxes &amp; Other Charges'!$D$5</f>
        <v>1.986358551389007</v>
      </c>
      <c r="L153" s="376">
        <f>F153*'Taxes &amp; Other Charges'!$D$7</f>
        <v>3.9311208309962851</v>
      </c>
      <c r="M153" s="376">
        <f>F153*'Taxes &amp; Other Charges'!$D$8</f>
        <v>3.3849019365841699</v>
      </c>
      <c r="N153" s="376">
        <f>(G153+H153+J153+K153+M153+I153)*'Taxes &amp; Other Charges'!$D$11</f>
        <v>4.5464368241813284</v>
      </c>
      <c r="O153" s="376">
        <f>(G153+H153+I153+J153+K153+M153+N153)*'Taxes &amp; Other Charges'!$D$13</f>
        <v>0.56529977107055907</v>
      </c>
      <c r="P153" s="376">
        <f>(I153+L153)*'Taxes &amp; Other Charges'!$D$14</f>
        <v>0.12331575472190227</v>
      </c>
      <c r="Q153" s="376">
        <f>(G153+H153+J153+K153+M153+N153+O153-L153)*'Taxes &amp; Other Charges'!$D$15</f>
        <v>2.5682956696412331</v>
      </c>
      <c r="R153" s="376">
        <f>(G153+H153+I153+J153+K153+M153+N153+O153+P153+Q153)*'Taxes &amp; Other Charges'!$D$16</f>
        <v>5.0194012134162334</v>
      </c>
      <c r="S153" s="377">
        <f t="shared" si="48"/>
        <v>19.706091163046317</v>
      </c>
      <c r="T153" s="373">
        <f t="shared" ref="T153:T163" si="49">SUM(G153:K153,M153:R153)</f>
        <v>205.79544975006556</v>
      </c>
      <c r="U153" s="374">
        <f t="shared" ref="U153:U163" si="50">SUM(G153:I153,J153:K153,O153:Q153,M153)</f>
        <v>196.22961171246797</v>
      </c>
    </row>
    <row r="154" spans="2:21" x14ac:dyDescent="0.2">
      <c r="B154" s="101" t="s">
        <v>81</v>
      </c>
      <c r="C154" s="101">
        <v>31</v>
      </c>
      <c r="D154" s="102">
        <v>744</v>
      </c>
      <c r="E154" s="102">
        <v>2160</v>
      </c>
      <c r="F154" s="193">
        <f>'Energy Charge'!I210+'Energy Charge'!I224+'Energy Charge'!I238</f>
        <v>1097.0493783746176</v>
      </c>
      <c r="G154" s="107">
        <f>C154*'Residential Rates'!$K$24</f>
        <v>14.879999999999999</v>
      </c>
      <c r="H154" s="107">
        <f>'Energy Charge'!K210+'Energy Charge'!K224+'Energy Charge'!K238</f>
        <v>87.848036702739165</v>
      </c>
      <c r="I154" s="109">
        <f>('Energy Charge'!I210*PSC!$D$36)+('Energy Charge'!I224*PSC!$E$36)+('Energy Charge'!I238*PSC!$F$36)</f>
        <v>82.734480160289237</v>
      </c>
      <c r="J154" s="375">
        <f>(G154+H154)*'Taxes &amp; Other Charges'!$D$4</f>
        <v>-2.5517644316960411</v>
      </c>
      <c r="K154" s="376">
        <f>(G154+H154)*'Taxes &amp; Other Charges'!$D$5</f>
        <v>2.0953437646257704</v>
      </c>
      <c r="L154" s="376">
        <f>F154*'Taxes &amp; Other Charges'!$D$7</f>
        <v>4.1687876378235469</v>
      </c>
      <c r="M154" s="376">
        <f>F154*'Taxes &amp; Other Charges'!$D$8</f>
        <v>3.5895455660417492</v>
      </c>
      <c r="N154" s="376">
        <f>(G154+H154+J154+K154+M154+I154)*'Taxes &amp; Other Charges'!$D$11</f>
        <v>4.4433133199127175</v>
      </c>
      <c r="O154" s="376">
        <f>(G154+H154+I154+J154+K154+M154+N154)*'Taxes &amp; Other Charges'!$D$13</f>
        <v>0.55247748944443376</v>
      </c>
      <c r="P154" s="376">
        <f>(I154+L154)*'Taxes &amp; Other Charges'!$D$14</f>
        <v>0.11097547297819001</v>
      </c>
      <c r="Q154" s="376">
        <f>(G154+H154+J154+K154+M154+N154+O154-L154)*'Taxes &amp; Other Charges'!$D$15</f>
        <v>2.6991038805983059</v>
      </c>
      <c r="R154" s="376">
        <f>(G154+H154+I154+J154+K154+M154+N154+O154+P154+Q154)*'Taxes &amp; Other Charges'!$D$16</f>
        <v>4.9100377981233381</v>
      </c>
      <c r="S154" s="377">
        <f t="shared" si="48"/>
        <v>20.017820497852011</v>
      </c>
      <c r="T154" s="373">
        <f t="shared" si="49"/>
        <v>201.31154972305686</v>
      </c>
      <c r="U154" s="374">
        <f t="shared" si="50"/>
        <v>191.95819860502081</v>
      </c>
    </row>
    <row r="155" spans="2:21" x14ac:dyDescent="0.2">
      <c r="B155" s="101" t="s">
        <v>82</v>
      </c>
      <c r="C155" s="101">
        <v>30</v>
      </c>
      <c r="D155" s="102">
        <v>720</v>
      </c>
      <c r="E155" s="102">
        <v>2880</v>
      </c>
      <c r="F155" s="193">
        <f>'Energy Charge'!I211+'Energy Charge'!I225+'Energy Charge'!I239</f>
        <v>1020.7170493599086</v>
      </c>
      <c r="G155" s="107">
        <f>C155*'Residential Rates'!$K$24</f>
        <v>14.399999999999999</v>
      </c>
      <c r="H155" s="107">
        <f>'Energy Charge'!K211+'Energy Charge'!K225+'Energy Charge'!K239</f>
        <v>79.182457704681767</v>
      </c>
      <c r="I155" s="109">
        <f>('Energy Charge'!I211*PSC!$D$42)+('Energy Charge'!I225*PSC!$E$42)+('Energy Charge'!I239*PSC!$F$42)</f>
        <v>72.816514102220793</v>
      </c>
      <c r="J155" s="375">
        <f>(G155+H155)*'Taxes &amp; Other Charges'!$D$4</f>
        <v>-2.3245882493842949</v>
      </c>
      <c r="K155" s="376">
        <f>(G155+H155)*'Taxes &amp; Other Charges'!$D$5</f>
        <v>1.9088013898023937</v>
      </c>
      <c r="L155" s="376">
        <f>F155*'Taxes &amp; Other Charges'!$D$7</f>
        <v>3.8787247875676529</v>
      </c>
      <c r="M155" s="376">
        <f>F155*'Taxes &amp; Other Charges'!$D$8</f>
        <v>3.3397861855056212</v>
      </c>
      <c r="N155" s="376">
        <f>(G155+H155+J155+K155+M155+I155)*'Taxes &amp; Other Charges'!$D$11</f>
        <v>3.9892491998893869</v>
      </c>
      <c r="O155" s="376">
        <f>(G155+H155+I155+J155+K155+M155+N155)*'Taxes &amp; Other Charges'!$D$13</f>
        <v>0.49601957459223223</v>
      </c>
      <c r="P155" s="376">
        <f>(I155+L155)*'Taxes &amp; Other Charges'!$D$14</f>
        <v>9.7939820062259833E-2</v>
      </c>
      <c r="Q155" s="376">
        <f>(G155+H155+J155+K155+M155+N155+O155-L155)*'Taxes &amp; Other Charges'!$D$15</f>
        <v>2.4568618127422246</v>
      </c>
      <c r="R155" s="376">
        <f>(G155+H155+I155+J155+K155+M155+N155+O155+P155+Q155)*'Taxes &amp; Other Charges'!$D$16</f>
        <v>4.4090760385028096</v>
      </c>
      <c r="S155" s="377">
        <f t="shared" si="48"/>
        <v>18.251870559280285</v>
      </c>
      <c r="T155" s="373">
        <f t="shared" si="49"/>
        <v>180.77211757861519</v>
      </c>
      <c r="U155" s="374">
        <f t="shared" si="50"/>
        <v>172.37379234022299</v>
      </c>
    </row>
    <row r="156" spans="2:21" x14ac:dyDescent="0.2">
      <c r="B156" s="101" t="s">
        <v>31</v>
      </c>
      <c r="C156" s="101">
        <v>31</v>
      </c>
      <c r="D156" s="102">
        <v>744</v>
      </c>
      <c r="E156" s="102">
        <v>3624</v>
      </c>
      <c r="F156" s="193">
        <f>'Energy Charge'!I212+'Energy Charge'!I226+'Energy Charge'!I240</f>
        <v>1072.9867384181796</v>
      </c>
      <c r="G156" s="107">
        <f>C156*'Residential Rates'!$K$24</f>
        <v>14.879999999999999</v>
      </c>
      <c r="H156" s="107">
        <f>'Energy Charge'!K212+'Energy Charge'!K226+'Energy Charge'!K240</f>
        <v>83.784459841814027</v>
      </c>
      <c r="I156" s="109">
        <f>('Energy Charge'!I212*PSC!$D$48)+('Energy Charge'!I226*PSC!$E$48)+('Energy Charge'!I240*PSC!$F$48)</f>
        <v>89.063485264408243</v>
      </c>
      <c r="J156" s="375">
        <f>(G156+H156)*'Taxes &amp; Other Charges'!$D$4</f>
        <v>-2.4508251824706604</v>
      </c>
      <c r="K156" s="376">
        <f>(G156+H156)*'Taxes &amp; Other Charges'!$D$5</f>
        <v>2.0124589873934804</v>
      </c>
      <c r="L156" s="376">
        <f>F156*'Taxes &amp; Other Charges'!$D$7</f>
        <v>4.0773496059890828</v>
      </c>
      <c r="M156" s="376">
        <f>F156*'Taxes &amp; Other Charges'!$D$8</f>
        <v>3.5108126081042839</v>
      </c>
      <c r="N156" s="376">
        <f>(G156+H156+J156+K156+M156+I156)*'Taxes &amp; Other Charges'!$D$11</f>
        <v>4.4952572241935158</v>
      </c>
      <c r="O156" s="376">
        <f>(G156+H156+I156+J156+K156+M156+N156)*'Taxes &amp; Other Charges'!$D$13</f>
        <v>0.55893614670373348</v>
      </c>
      <c r="P156" s="376">
        <f>(I156+L156)*'Taxes &amp; Other Charges'!$D$14</f>
        <v>0.11894084612949737</v>
      </c>
      <c r="Q156" s="376">
        <f>(G156+H156+J156+K156+M156+N156+O156-L156)*'Taxes &amp; Other Charges'!$D$15</f>
        <v>2.5985551617496374</v>
      </c>
      <c r="R156" s="376">
        <f>(G156+H156+I156+J156+K156+M156+N156+O156+P156+Q156)*'Taxes &amp; Other Charges'!$D$16</f>
        <v>4.964302022450644</v>
      </c>
      <c r="S156" s="377">
        <f t="shared" si="48"/>
        <v>19.885787420243211</v>
      </c>
      <c r="T156" s="373">
        <f t="shared" si="49"/>
        <v>203.5363829204764</v>
      </c>
      <c r="U156" s="374">
        <f t="shared" si="50"/>
        <v>194.07682367383222</v>
      </c>
    </row>
    <row r="157" spans="2:21" x14ac:dyDescent="0.2">
      <c r="B157" s="110" t="s">
        <v>83</v>
      </c>
      <c r="C157" s="110">
        <v>30</v>
      </c>
      <c r="D157" s="111">
        <v>720</v>
      </c>
      <c r="E157" s="111">
        <v>4344</v>
      </c>
      <c r="F157" s="194">
        <f>'Energy Charge'!I213+'Energy Charge'!I227+'Energy Charge'!I241</f>
        <v>1300.9520861398662</v>
      </c>
      <c r="G157" s="124">
        <f>C157*'Residential Rates'!$K$24</f>
        <v>14.399999999999999</v>
      </c>
      <c r="H157" s="124">
        <f>'Energy Charge'!K213+'Energy Charge'!K227+'Energy Charge'!K241</f>
        <v>113.94614349993921</v>
      </c>
      <c r="I157" s="79">
        <f>('Energy Charge'!I213*PSC!$D$54)+('Energy Charge'!I227*PSC!$E$54)+('Energy Charge'!I241*PSC!$F$54)</f>
        <v>113.19434344806112</v>
      </c>
      <c r="J157" s="378">
        <f>(G157+H157)*'Taxes &amp; Other Charges'!$D$4</f>
        <v>-3.1881182045384904</v>
      </c>
      <c r="K157" s="379">
        <f>(G157+H157)*'Taxes &amp; Other Charges'!$D$5</f>
        <v>2.6178762889682599</v>
      </c>
      <c r="L157" s="379">
        <f>F157*'Taxes &amp; Other Charges'!$D$6</f>
        <v>15.611425033678394</v>
      </c>
      <c r="M157" s="379">
        <f>F157*'Taxes &amp; Other Charges'!$D$8</f>
        <v>4.2567152258496428</v>
      </c>
      <c r="N157" s="379">
        <f>(G157+H157+J157+K157+M157+I157)*'Taxes &amp; Other Charges'!$D$11</f>
        <v>5.7775471836850709</v>
      </c>
      <c r="O157" s="379">
        <f>(G157+H157+I157+J157+K157+M157+N157)*'Taxes &amp; Other Charges'!$D$13</f>
        <v>0.71837490029890327</v>
      </c>
      <c r="P157" s="379">
        <f>(I157+L157)*'Taxes &amp; Other Charges'!$D$14</f>
        <v>0.16448496635118134</v>
      </c>
      <c r="Q157" s="379">
        <f>(G157+H157+J157+K157+M157+N157+O157-L157)*'Taxes &amp; Other Charges'!$D$15</f>
        <v>3.109680063557402</v>
      </c>
      <c r="R157" s="379">
        <f>(G157+H157+I157+J157+K157+M157+N157+O157+P157+Q157)*'Taxes &amp; Other Charges'!$D$16</f>
        <v>6.3749261843043072</v>
      </c>
      <c r="S157" s="380">
        <f t="shared" si="48"/>
        <v>35.442911642154669</v>
      </c>
      <c r="T157" s="373">
        <f t="shared" si="49"/>
        <v>261.37197355647658</v>
      </c>
      <c r="U157" s="374">
        <f t="shared" si="50"/>
        <v>249.21950018848722</v>
      </c>
    </row>
    <row r="158" spans="2:21" x14ac:dyDescent="0.2">
      <c r="B158" s="110" t="s">
        <v>99</v>
      </c>
      <c r="C158" s="110">
        <v>31</v>
      </c>
      <c r="D158" s="111">
        <v>744</v>
      </c>
      <c r="E158" s="111">
        <v>5088</v>
      </c>
      <c r="F158" s="194">
        <f>'Energy Charge'!I214+'Energy Charge'!I228+'Energy Charge'!I242</f>
        <v>1695.3108918153687</v>
      </c>
      <c r="G158" s="124">
        <f>C158*'Residential Rates'!$K$24</f>
        <v>14.879999999999999</v>
      </c>
      <c r="H158" s="124">
        <f>'Energy Charge'!K214+'Energy Charge'!K228+'Energy Charge'!K242</f>
        <v>155.64801642069747</v>
      </c>
      <c r="I158" s="79">
        <f>('Energy Charge'!I214*PSC!$D$60)+('Energy Charge'!I228*PSC!$E$60)+('Energy Charge'!I242*PSC!$F$60)</f>
        <v>194.00029207339571</v>
      </c>
      <c r="J158" s="378">
        <f>(G158+H158)*'Taxes &amp; Other Charges'!$D$4</f>
        <v>-4.2359159278901251</v>
      </c>
      <c r="K158" s="379">
        <f>(G158+H158)*'Taxes &amp; Other Charges'!$D$5</f>
        <v>3.4782599509329661</v>
      </c>
      <c r="L158" s="379">
        <f>F158*'Taxes &amp; Other Charges'!$D$6</f>
        <v>20.343730701784423</v>
      </c>
      <c r="M158" s="379">
        <f>F158*'Taxes &amp; Other Charges'!$D$8</f>
        <v>5.547057238019887</v>
      </c>
      <c r="N158" s="379">
        <f>(G158+H158+J158+K158+M158+I158)*'Taxes &amp; Other Charges'!$D$11</f>
        <v>8.7011252418314733</v>
      </c>
      <c r="O158" s="379">
        <f>(G158+H158+I158+J158+K158+M158+N158)*'Taxes &amp; Other Charges'!$D$13</f>
        <v>1.0818899057613778</v>
      </c>
      <c r="P158" s="379">
        <f>(I158+L158)*'Taxes &amp; Other Charges'!$D$14</f>
        <v>0.27371731708390501</v>
      </c>
      <c r="Q158" s="379">
        <f>(G158+H158+J158+K158+M158+N158+O158-L158)*'Taxes &amp; Other Charges'!$D$15</f>
        <v>4.1681798071253588</v>
      </c>
      <c r="R158" s="379">
        <f>(G158+H158+I158+J158+K158+M158+N158+O158+P158+Q158)*'Taxes &amp; Other Charges'!$D$16</f>
        <v>9.5885655506739482</v>
      </c>
      <c r="S158" s="380">
        <f t="shared" si="48"/>
        <v>48.946609785323218</v>
      </c>
      <c r="T158" s="373">
        <f t="shared" si="49"/>
        <v>393.13118757763186</v>
      </c>
      <c r="U158" s="374">
        <f t="shared" si="50"/>
        <v>374.84149678512648</v>
      </c>
    </row>
    <row r="159" spans="2:21" x14ac:dyDescent="0.2">
      <c r="B159" s="110" t="s">
        <v>84</v>
      </c>
      <c r="C159" s="110">
        <v>31</v>
      </c>
      <c r="D159" s="111">
        <v>744</v>
      </c>
      <c r="E159" s="111">
        <v>5832</v>
      </c>
      <c r="F159" s="194">
        <f>'Energy Charge'!I215+'Energy Charge'!I229+'Energy Charge'!I243</f>
        <v>1617.0821341474277</v>
      </c>
      <c r="G159" s="124">
        <f>C159*'Residential Rates'!$K$24</f>
        <v>14.879999999999999</v>
      </c>
      <c r="H159" s="124">
        <f>'Energy Charge'!K215+'Energy Charge'!K229+'Energy Charge'!K243</f>
        <v>147.72269959234683</v>
      </c>
      <c r="I159" s="79">
        <f>('Energy Charge'!I215*PSC!$D$66)+('Energy Charge'!I229*PSC!$E$66)+('Energy Charge'!I243*PSC!$F$66)</f>
        <v>198.04129487464027</v>
      </c>
      <c r="J159" s="378">
        <f>(G159+H159)*'Taxes &amp; Other Charges'!$D$4</f>
        <v>-4.0390510578738956</v>
      </c>
      <c r="K159" s="379">
        <f>(G159+H159)*'Taxes &amp; Other Charges'!$D$5</f>
        <v>3.3166072635850981</v>
      </c>
      <c r="L159" s="379">
        <f>F159*'Taxes &amp; Other Charges'!$D$6</f>
        <v>19.404985609769135</v>
      </c>
      <c r="M159" s="379">
        <f>F159*'Taxes &amp; Other Charges'!$D$8</f>
        <v>5.2910927429303838</v>
      </c>
      <c r="N159" s="379">
        <f>(G159+H159+J159+K159+M159+I159)*'Taxes &amp; Other Charges'!$D$11</f>
        <v>8.6044098788722128</v>
      </c>
      <c r="O159" s="379">
        <f>(G159+H159+I159+J159+K159+M159+N159)*'Taxes &amp; Other Charges'!$D$13</f>
        <v>1.0698644065288618</v>
      </c>
      <c r="P159" s="379">
        <f>(I159+L159)*'Taxes &amp; Other Charges'!$D$14</f>
        <v>0.27767890017859082</v>
      </c>
      <c r="Q159" s="379">
        <f>(G159+H159+J159+K159+M159+N159+O159-L159)*'Taxes &amp; Other Charges'!$D$15</f>
        <v>3.9830906809432776</v>
      </c>
      <c r="R159" s="379">
        <f>(G159+H159+I159+J159+K159+M159+N159+O159+P159+Q159)*'Taxes &amp; Other Charges'!$D$16</f>
        <v>9.478692182053793</v>
      </c>
      <c r="S159" s="380">
        <f t="shared" si="48"/>
        <v>47.38737060698746</v>
      </c>
      <c r="T159" s="373">
        <f t="shared" si="49"/>
        <v>388.62637946420551</v>
      </c>
      <c r="U159" s="374">
        <f t="shared" si="50"/>
        <v>370.54327740327949</v>
      </c>
    </row>
    <row r="160" spans="2:21" x14ac:dyDescent="0.2">
      <c r="B160" s="110" t="s">
        <v>100</v>
      </c>
      <c r="C160" s="110">
        <v>30</v>
      </c>
      <c r="D160" s="111">
        <v>720</v>
      </c>
      <c r="E160" s="111">
        <v>6552</v>
      </c>
      <c r="F160" s="194">
        <f>'Energy Charge'!I216+'Energy Charge'!I230+'Energy Charge'!I244</f>
        <v>1307.4739413172176</v>
      </c>
      <c r="G160" s="124">
        <f>C160*'Residential Rates'!$K$24</f>
        <v>14.399999999999999</v>
      </c>
      <c r="H160" s="124">
        <f>'Energy Charge'!K216+'Energy Charge'!K230+'Energy Charge'!K244</f>
        <v>114.00351945185594</v>
      </c>
      <c r="I160" s="79">
        <f>('Energy Charge'!I216*PSC!$D$72)+('Energy Charge'!I230*PSC!$E$72)+('Energy Charge'!I244*PSC!$F$72)</f>
        <v>147.9001271492499</v>
      </c>
      <c r="J160" s="378">
        <f>(G160+H160)*'Taxes &amp; Other Charges'!$D$4</f>
        <v>-3.1895434231841016</v>
      </c>
      <c r="K160" s="379">
        <f>(G160+H160)*'Taxes &amp; Other Charges'!$D$5</f>
        <v>2.6190465862595054</v>
      </c>
      <c r="L160" s="379">
        <f>F160*'Taxes &amp; Other Charges'!$D$6</f>
        <v>15.689687295806612</v>
      </c>
      <c r="M160" s="379">
        <f>F160*'Taxes &amp; Other Charges'!$D$8</f>
        <v>4.2780547359899366</v>
      </c>
      <c r="N160" s="379">
        <f>(G160+H160+J160+K160+M160+I160)*'Taxes &amp; Other Charges'!$D$11</f>
        <v>6.5970639780240328</v>
      </c>
      <c r="O160" s="379">
        <f>(G160+H160+I160+J160+K160+M160+N160)*'Taxes &amp; Other Charges'!$D$13</f>
        <v>0.82027286438459468</v>
      </c>
      <c r="P160" s="379">
        <f>(I160+L160)*'Taxes &amp; Other Charges'!$D$14</f>
        <v>0.20890419304633714</v>
      </c>
      <c r="Q160" s="379">
        <f>(G160+H160+J160+K160+M160+N160+O160-L160)*'Taxes &amp; Other Charges'!$D$15</f>
        <v>3.1329959517804422</v>
      </c>
      <c r="R160" s="379">
        <f>(G160+H160+I160+J160+K160+M160+N160+O160+P160+Q160)*'Taxes &amp; Other Charges'!$D$16</f>
        <v>7.2692610371851663</v>
      </c>
      <c r="S160" s="380">
        <f t="shared" si="48"/>
        <v>37.425743219292528</v>
      </c>
      <c r="T160" s="373">
        <f t="shared" si="49"/>
        <v>298.0397025245918</v>
      </c>
      <c r="U160" s="374">
        <f t="shared" si="50"/>
        <v>284.17337750938259</v>
      </c>
    </row>
    <row r="161" spans="2:21" x14ac:dyDescent="0.2">
      <c r="B161" s="101" t="s">
        <v>86</v>
      </c>
      <c r="C161" s="101">
        <v>31</v>
      </c>
      <c r="D161" s="102">
        <v>744</v>
      </c>
      <c r="E161" s="102">
        <v>7296</v>
      </c>
      <c r="F161" s="193">
        <f>'Energy Charge'!I217+'Energy Charge'!I231+'Energy Charge'!I245</f>
        <v>1100.5656308559926</v>
      </c>
      <c r="G161" s="107">
        <f>C161*'Residential Rates'!$K$24</f>
        <v>14.879999999999999</v>
      </c>
      <c r="H161" s="107">
        <f>'Energy Charge'!K217+'Energy Charge'!K231+'Energy Charge'!K245</f>
        <v>86.406789908126257</v>
      </c>
      <c r="I161" s="109">
        <f>('Energy Charge'!I217*PSC!$D$78)+('Energy Charge'!I231*PSC!$E$78)+('Energy Charge'!I245*PSC!$F$78)</f>
        <v>120.64774376322907</v>
      </c>
      <c r="J161" s="375">
        <f>(G161+H161)*'Taxes &amp; Other Charges'!$D$4</f>
        <v>-2.5159638613178563</v>
      </c>
      <c r="K161" s="376">
        <f>(G161+H161)*'Taxes &amp; Other Charges'!$D$5</f>
        <v>2.0659466537560509</v>
      </c>
      <c r="L161" s="376">
        <f>F161*'Taxes &amp; Other Charges'!$D$7</f>
        <v>4.1821493972527719</v>
      </c>
      <c r="M161" s="376">
        <f>F161*'Taxes &amp; Other Charges'!$D$8</f>
        <v>3.6010507441608079</v>
      </c>
      <c r="N161" s="376">
        <f>(G161+H161+J161+K161+M161+I161)*'Taxes &amp; Other Charges'!$D$11</f>
        <v>5.303015963419405</v>
      </c>
      <c r="O161" s="376">
        <f>(G161+H161+I161+J161+K161+M161+N161)*'Taxes &amp; Other Charges'!$D$13</f>
        <v>0.65937212503647158</v>
      </c>
      <c r="P161" s="376">
        <f>(I161+L161)*'Taxes &amp; Other Charges'!$D$14</f>
        <v>0.1594077735659353</v>
      </c>
      <c r="Q161" s="376">
        <f>(G161+H161+J161+K161+M161+N161+O161-L161)*'Taxes &amp; Other Charges'!$D$15</f>
        <v>2.6872107539768515</v>
      </c>
      <c r="R161" s="376">
        <f>(G161+H161+I161+J161+K161+M161+N161+O161+P161+Q161)*'Taxes &amp; Other Charges'!$D$16</f>
        <v>5.847364345598824</v>
      </c>
      <c r="S161" s="377">
        <f t="shared" si="48"/>
        <v>21.989553895449259</v>
      </c>
      <c r="T161" s="373">
        <f t="shared" si="49"/>
        <v>239.74193816955179</v>
      </c>
      <c r="U161" s="374">
        <f t="shared" si="50"/>
        <v>228.59155786053356</v>
      </c>
    </row>
    <row r="162" spans="2:21" x14ac:dyDescent="0.2">
      <c r="B162" s="101" t="s">
        <v>87</v>
      </c>
      <c r="C162" s="101">
        <v>30</v>
      </c>
      <c r="D162" s="102">
        <v>720</v>
      </c>
      <c r="E162" s="102">
        <v>8016</v>
      </c>
      <c r="F162" s="193">
        <f>'Energy Charge'!I218+'Energy Charge'!I232+'Energy Charge'!I246</f>
        <v>1054.1623115339225</v>
      </c>
      <c r="G162" s="107">
        <f>C162*'Residential Rates'!$K$24</f>
        <v>14.399999999999999</v>
      </c>
      <c r="H162" s="107">
        <f>'Energy Charge'!K218+'Energy Charge'!K232+'Energy Charge'!K246</f>
        <v>82.25979959522202</v>
      </c>
      <c r="I162" s="109">
        <f>('Energy Charge'!I218*PSC!$D$84)+('Energy Charge'!I232*PSC!$E$84)+('Energy Charge'!I246*PSC!$F$84)</f>
        <v>117.69189272342486</v>
      </c>
      <c r="J162" s="375">
        <f>(G162+H162)*'Taxes &amp; Other Charges'!$D$4</f>
        <v>-2.401029421945315</v>
      </c>
      <c r="K162" s="376">
        <f>(G162+H162)*'Taxes &amp; Other Charges'!$D$5</f>
        <v>1.9715699323437432</v>
      </c>
      <c r="L162" s="376">
        <f>F162*'Taxes &amp; Other Charges'!$D$7</f>
        <v>4.005816783828906</v>
      </c>
      <c r="M162" s="376">
        <f>F162*'Taxes &amp; Other Charges'!$D$8</f>
        <v>3.4492190833389946</v>
      </c>
      <c r="N162" s="376">
        <f>(G162+H162+J162+K162+M162+I162)*'Taxes &amp; Other Charges'!$D$11</f>
        <v>5.1212714070557741</v>
      </c>
      <c r="O162" s="376">
        <f>(G162+H162+I162+J162+K162+M162+N162)*'Taxes &amp; Other Charges'!$D$13</f>
        <v>0.63677417414023751</v>
      </c>
      <c r="P162" s="376">
        <f>(I162+L162)*'Taxes &amp; Other Charges'!$D$14</f>
        <v>0.15540797504076304</v>
      </c>
      <c r="Q162" s="376">
        <f>(G162+H162+J162+K162+M162+N162+O162-L162)*'Taxes &amp; Other Charges'!$D$15</f>
        <v>2.5661228042660751</v>
      </c>
      <c r="R162" s="376">
        <f>(G162+H162+I162+J162+K162+M162+N162+O162+P162+Q162)*'Taxes &amp; Other Charges'!$D$16</f>
        <v>5.6462757068221805</v>
      </c>
      <c r="S162" s="377">
        <f t="shared" si="48"/>
        <v>21.151428444891359</v>
      </c>
      <c r="T162" s="373">
        <f t="shared" si="49"/>
        <v>231.49730397970939</v>
      </c>
      <c r="U162" s="374">
        <f t="shared" si="50"/>
        <v>220.7297568658314</v>
      </c>
    </row>
    <row r="163" spans="2:21" ht="13.5" thickBot="1" x14ac:dyDescent="0.25">
      <c r="B163" s="114" t="s">
        <v>88</v>
      </c>
      <c r="C163" s="114">
        <v>31</v>
      </c>
      <c r="D163" s="102">
        <v>744</v>
      </c>
      <c r="E163" s="115">
        <v>8760</v>
      </c>
      <c r="F163" s="195">
        <f>'Energy Charge'!I219+'Energy Charge'!I233+'Energy Charge'!I247</f>
        <v>1151.596458230958</v>
      </c>
      <c r="G163" s="116">
        <f>C163*'Residential Rates'!$K$24</f>
        <v>14.879999999999999</v>
      </c>
      <c r="H163" s="116">
        <f>'Energy Charge'!K219+'Energy Charge'!K233+'Energy Charge'!K247</f>
        <v>94.463053987034968</v>
      </c>
      <c r="I163" s="118">
        <f>('Energy Charge'!I219*PSC!$D$90)+('Energy Charge'!I233*PSC!$E$90)+('Energy Charge'!I247*PSC!$F$90)</f>
        <v>120.01040359705014</v>
      </c>
      <c r="J163" s="381">
        <f>(G163+H163)*'Taxes &amp; Other Charges'!$D$4</f>
        <v>-2.7160814610379487</v>
      </c>
      <c r="K163" s="382">
        <f>(G163+H163)*'Taxes &amp; Other Charges'!$D$5</f>
        <v>2.2302702721735521</v>
      </c>
      <c r="L163" s="382">
        <f>F163*'Taxes &amp; Other Charges'!$D$7</f>
        <v>4.3760665412776403</v>
      </c>
      <c r="M163" s="382">
        <f>F163*'Taxes &amp; Other Charges'!$D$8</f>
        <v>3.7680236113316945</v>
      </c>
      <c r="N163" s="382">
        <f>(G163+H163+J163+K163+M163+I163)*'Taxes &amp; Other Charges'!$D$11</f>
        <v>5.4808963853543746</v>
      </c>
      <c r="O163" s="382">
        <f>(G163+H163+I163+J163+K163+M163+N163)*'Taxes &amp; Other Charges'!$D$13</f>
        <v>0.6814896130136372</v>
      </c>
      <c r="P163" s="382">
        <f>(I163+L163)*'Taxes &amp; Other Charges'!$D$14</f>
        <v>0.15884152236664456</v>
      </c>
      <c r="Q163" s="382">
        <f>(G163+H163+J163+K163+M163+N163+O163-L163)*'Taxes &amp; Other Charges'!$D$15</f>
        <v>2.8944987108389273</v>
      </c>
      <c r="R163" s="382">
        <f>(G163+H163+I163+J163+K163+M163+N163+O163+P163+Q163)*'Taxes &amp; Other Charges'!$D$16</f>
        <v>6.0462849059531507</v>
      </c>
      <c r="S163" s="383">
        <f t="shared" si="48"/>
        <v>22.920290101271672</v>
      </c>
      <c r="T163" s="373">
        <f t="shared" si="49"/>
        <v>247.89768114407914</v>
      </c>
      <c r="U163" s="374">
        <f t="shared" si="50"/>
        <v>236.37049985277162</v>
      </c>
    </row>
    <row r="164" spans="2:21" x14ac:dyDescent="0.2">
      <c r="B164" s="119"/>
      <c r="C164" s="119"/>
      <c r="D164" s="119"/>
      <c r="E164" s="120" t="s">
        <v>91</v>
      </c>
      <c r="F164" s="121">
        <f>SUM(F152:F163)</f>
        <v>14637.915541344701</v>
      </c>
      <c r="G164" s="88">
        <f>SUM(G152:G163)</f>
        <v>175.2</v>
      </c>
      <c r="H164" s="88">
        <f>SUM(H152:H163)</f>
        <v>1226.6679470306246</v>
      </c>
      <c r="I164" s="88">
        <f>SUM(I152:I163)</f>
        <v>1465.579998118259</v>
      </c>
      <c r="J164" s="374">
        <f t="shared" ref="J164:S164" si="51">SUM(J152:J163)</f>
        <v>-34.822399804240725</v>
      </c>
      <c r="K164" s="374">
        <f t="shared" si="51"/>
        <v>28.593900515583652</v>
      </c>
      <c r="L164" s="374">
        <f t="shared" si="51"/>
        <v>104.17479529515288</v>
      </c>
      <c r="M164" s="374">
        <f t="shared" si="51"/>
        <v>47.895259651279865</v>
      </c>
      <c r="N164" s="374">
        <f t="shared" si="51"/>
        <v>68.538742461851101</v>
      </c>
      <c r="O164" s="374">
        <f t="shared" si="51"/>
        <v>8.5220441680997503</v>
      </c>
      <c r="P164" s="374">
        <f t="shared" si="51"/>
        <v>2.0045768711889269</v>
      </c>
      <c r="Q164" s="374">
        <f t="shared" si="51"/>
        <v>35.834027257120823</v>
      </c>
      <c r="R164" s="374">
        <f t="shared" si="51"/>
        <v>75.600352406744179</v>
      </c>
      <c r="S164" s="384">
        <f t="shared" si="51"/>
        <v>336.34129882278052</v>
      </c>
      <c r="T164" s="373"/>
      <c r="U164" s="364"/>
    </row>
    <row r="165" spans="2:21" ht="13.5" thickBot="1" x14ac:dyDescent="0.25">
      <c r="J165" s="364"/>
      <c r="K165" s="364"/>
      <c r="L165" s="364"/>
      <c r="M165" s="364"/>
      <c r="N165" s="364"/>
      <c r="O165" s="364"/>
      <c r="P165" s="364"/>
      <c r="Q165" s="364"/>
      <c r="R165" s="364"/>
      <c r="S165" s="364"/>
      <c r="T165" s="364"/>
      <c r="U165" s="364"/>
    </row>
    <row r="166" spans="2:21" ht="16.5" thickBot="1" x14ac:dyDescent="0.3">
      <c r="B166" s="133" t="s">
        <v>250</v>
      </c>
      <c r="C166" s="94"/>
      <c r="D166" s="95"/>
      <c r="J166" s="585" t="s">
        <v>40</v>
      </c>
      <c r="K166" s="586"/>
      <c r="L166" s="586"/>
      <c r="M166" s="586"/>
      <c r="N166" s="586"/>
      <c r="O166" s="586"/>
      <c r="P166" s="586"/>
      <c r="Q166" s="586"/>
      <c r="R166" s="586"/>
      <c r="S166" s="587"/>
      <c r="T166" s="364"/>
      <c r="U166" s="364"/>
    </row>
    <row r="167" spans="2:21" ht="63.75" x14ac:dyDescent="0.2">
      <c r="B167" s="96" t="s">
        <v>27</v>
      </c>
      <c r="C167" s="96" t="s">
        <v>90</v>
      </c>
      <c r="D167" s="96" t="s">
        <v>93</v>
      </c>
      <c r="E167" s="96" t="s">
        <v>94</v>
      </c>
      <c r="F167" s="123" t="s">
        <v>114</v>
      </c>
      <c r="G167" s="123" t="s">
        <v>0</v>
      </c>
      <c r="H167" s="97" t="s">
        <v>96</v>
      </c>
      <c r="I167" s="98" t="s">
        <v>78</v>
      </c>
      <c r="J167" s="197" t="s">
        <v>57</v>
      </c>
      <c r="K167" s="198" t="s">
        <v>59</v>
      </c>
      <c r="L167" s="198" t="s">
        <v>97</v>
      </c>
      <c r="M167" s="198" t="s">
        <v>63</v>
      </c>
      <c r="N167" s="198" t="s">
        <v>66</v>
      </c>
      <c r="O167" s="198" t="s">
        <v>70</v>
      </c>
      <c r="P167" s="198" t="s">
        <v>71</v>
      </c>
      <c r="Q167" s="198" t="s">
        <v>72</v>
      </c>
      <c r="R167" s="198" t="s">
        <v>73</v>
      </c>
      <c r="S167" s="99" t="s">
        <v>98</v>
      </c>
      <c r="T167" s="100" t="s">
        <v>167</v>
      </c>
      <c r="U167" s="100" t="s">
        <v>338</v>
      </c>
    </row>
    <row r="168" spans="2:21" x14ac:dyDescent="0.2">
      <c r="B168" s="101" t="s">
        <v>79</v>
      </c>
      <c r="C168" s="101">
        <v>31</v>
      </c>
      <c r="D168" s="102">
        <v>744</v>
      </c>
      <c r="E168" s="102"/>
      <c r="F168" s="193">
        <f>'Energy Charge'!I252+'Energy Charge'!I266+'Energy Charge'!I280</f>
        <v>1185.5134393101162</v>
      </c>
      <c r="G168" s="103">
        <f>C168*'Residential Rates'!$K$37</f>
        <v>14.879999999999999</v>
      </c>
      <c r="H168" s="103">
        <f>'Energy Charge'!K252+'Energy Charge'!K266+'Energy Charge'!K280</f>
        <v>97.017982972734899</v>
      </c>
      <c r="I168" s="105">
        <f>('Energy Charge'!I252*PSC!D$25)+('Energy Charge'!I266*PSC!E$25)+('Energy Charge'!I280*PSC!F$25)</f>
        <v>116.74219547709802</v>
      </c>
      <c r="J168" s="370">
        <f>(G168+H168)*'Taxes &amp; Other Charges'!$D$4</f>
        <v>-2.7795458970427349</v>
      </c>
      <c r="K168" s="371">
        <f>(G168+H168)*'Taxes &amp; Other Charges'!$D$5</f>
        <v>2.2823831586948735</v>
      </c>
      <c r="L168" s="371">
        <f>F168*'Taxes &amp; Other Charges'!$D$7</f>
        <v>4.5049510693784418</v>
      </c>
      <c r="M168" s="371">
        <f>F168*'Taxes &amp; Other Charges'!$D$8</f>
        <v>3.8789999734227001</v>
      </c>
      <c r="N168" s="371">
        <f>(G168+H168+J168+K168+M168+I168)*'Taxes &amp; Other Charges'!$D$11</f>
        <v>5.4664386895364263</v>
      </c>
      <c r="O168" s="371">
        <f>(G168+H168+I168+J168+K168+M168+N168)*'Taxes &amp; Other Charges'!$D$13</f>
        <v>0.67969195641965929</v>
      </c>
      <c r="P168" s="371">
        <f>(I168+L168)*'Taxes &amp; Other Charges'!$D$14</f>
        <v>0.15483260613985042</v>
      </c>
      <c r="Q168" s="371">
        <f>(G168+H168+J168+K168+M168+N168+O168-L168)*'Taxes &amp; Other Charges'!$D$15</f>
        <v>2.9579843735452163</v>
      </c>
      <c r="R168" s="371">
        <f>(G168+H168+I168+J168+K168+M168+N168+O168+P168+Q168)*'Taxes &amp; Other Charges'!$D$16</f>
        <v>6.0320240827637228</v>
      </c>
      <c r="S168" s="372">
        <f t="shared" ref="S168:S179" si="52">SUM(J168:R168)</f>
        <v>23.177760012858158</v>
      </c>
      <c r="T168" s="373">
        <f>SUM(G168:K168,M168:R168)</f>
        <v>247.31298739331262</v>
      </c>
      <c r="U168" s="374">
        <f>SUM(G168:I168,J168:K168,O168:Q168,M168)</f>
        <v>235.81452462101248</v>
      </c>
    </row>
    <row r="169" spans="2:21" x14ac:dyDescent="0.2">
      <c r="B169" s="101" t="s">
        <v>80</v>
      </c>
      <c r="C169" s="101">
        <v>28</v>
      </c>
      <c r="D169" s="102">
        <v>672</v>
      </c>
      <c r="E169" s="102">
        <v>1416</v>
      </c>
      <c r="F169" s="193">
        <f>'Energy Charge'!I253+'Energy Charge'!I267+'Energy Charge'!I281</f>
        <v>1034.5054818411277</v>
      </c>
      <c r="G169" s="107">
        <f>C169*'Residential Rates'!$K$37</f>
        <v>13.44</v>
      </c>
      <c r="H169" s="107">
        <f>'Energy Charge'!K253+'Energy Charge'!K267+'Energy Charge'!K281</f>
        <v>83.607326023920635</v>
      </c>
      <c r="I169" s="109">
        <f>('Energy Charge'!I253*PSC!D$31)+('Energy Charge'!I267*PSC!E$31)+('Energy Charge'!I281*PSC!F$31)</f>
        <v>92.584350714072897</v>
      </c>
      <c r="J169" s="375">
        <f>(G169+H169)*'Taxes &amp; Other Charges'!$D$4</f>
        <v>-2.4106555784341888</v>
      </c>
      <c r="K169" s="376">
        <f>(G169+H169)*'Taxes &amp; Other Charges'!$D$5</f>
        <v>1.9794743089099089</v>
      </c>
      <c r="L169" s="376">
        <f>F169*'Taxes &amp; Other Charges'!$D$7</f>
        <v>3.9311208309962851</v>
      </c>
      <c r="M169" s="376">
        <f>F169*'Taxes &amp; Other Charges'!$D$8</f>
        <v>3.3849019365841699</v>
      </c>
      <c r="N169" s="376">
        <f>(G169+H169+J169+K169+M169+I169)*'Taxes &amp; Other Charges'!$D$11</f>
        <v>4.5373119628630585</v>
      </c>
      <c r="O169" s="376">
        <f>(G169+H169+I169+J169+K169+M169+N169)*'Taxes &amp; Other Charges'!$D$13</f>
        <v>0.56416519421097699</v>
      </c>
      <c r="P169" s="376">
        <f>(I169+L169)*'Taxes &amp; Other Charges'!$D$14</f>
        <v>0.12325025716305332</v>
      </c>
      <c r="Q169" s="376">
        <f>(G169+H169+J169+K169+M169+N169+O169-L169)*'Taxes &amp; Other Charges'!$D$15</f>
        <v>2.5595353249285573</v>
      </c>
      <c r="R169" s="376">
        <f>(G169+H169+I169+J169+K169+M169+N169+O169+P169+Q169)*'Taxes &amp; Other Charges'!$D$16</f>
        <v>5.0092415036054767</v>
      </c>
      <c r="S169" s="377">
        <f t="shared" si="52"/>
        <v>19.678345740827297</v>
      </c>
      <c r="T169" s="373">
        <f t="shared" ref="T169:T179" si="53">SUM(G169:K169,M169:R169)</f>
        <v>205.37890164782453</v>
      </c>
      <c r="U169" s="374">
        <f t="shared" ref="U169:U179" si="54">SUM(G169:I169,J169:K169,O169:Q169,M169)</f>
        <v>195.832348181356</v>
      </c>
    </row>
    <row r="170" spans="2:21" x14ac:dyDescent="0.2">
      <c r="B170" s="101" t="s">
        <v>81</v>
      </c>
      <c r="C170" s="101">
        <v>31</v>
      </c>
      <c r="D170" s="102">
        <v>744</v>
      </c>
      <c r="E170" s="102">
        <v>2160</v>
      </c>
      <c r="F170" s="193">
        <f>'Energy Charge'!I254+'Energy Charge'!I268+'Energy Charge'!I282</f>
        <v>1097.0493783746176</v>
      </c>
      <c r="G170" s="107">
        <f>C170*'Residential Rates'!$K$37</f>
        <v>14.879999999999999</v>
      </c>
      <c r="H170" s="107">
        <f>'Energy Charge'!K254+'Energy Charge'!K268+'Energy Charge'!K282</f>
        <v>87.655117956832413</v>
      </c>
      <c r="I170" s="109">
        <f>('Energy Charge'!I254*PSC!D$37)+('Energy Charge'!I268*PSC!E$37)+('Energy Charge'!I282*PSC!F$37)</f>
        <v>82.828600796115666</v>
      </c>
      <c r="J170" s="375">
        <f>(G170+H170)*'Taxes &amp; Other Charges'!$D$4</f>
        <v>-2.5469723300477169</v>
      </c>
      <c r="K170" s="376">
        <f>(G170+H170)*'Taxes &amp; Other Charges'!$D$5</f>
        <v>2.0914088009655103</v>
      </c>
      <c r="L170" s="376">
        <f>F170*'Taxes &amp; Other Charges'!$D$7</f>
        <v>4.1687876378235469</v>
      </c>
      <c r="M170" s="376">
        <f>F170*'Taxes &amp; Other Charges'!$D$8</f>
        <v>3.5895455660417492</v>
      </c>
      <c r="N170" s="376">
        <f>(G170+H170+J170+K170+M170+I170)*'Taxes &amp; Other Charges'!$D$11</f>
        <v>4.4410058306102238</v>
      </c>
      <c r="O170" s="376">
        <f>(G170+H170+I170+J170+K170+M170+N170)*'Taxes &amp; Other Charges'!$D$13</f>
        <v>0.55219057834792218</v>
      </c>
      <c r="P170" s="376">
        <f>(I170+L170)*'Taxes &amp; Other Charges'!$D$14</f>
        <v>0.11109566503014036</v>
      </c>
      <c r="Q170" s="376">
        <f>(G170+H170+J170+K170+M170+N170+O170-L170)*'Taxes &amp; Other Charges'!$D$15</f>
        <v>2.6941792782438765</v>
      </c>
      <c r="R170" s="376">
        <f>(G170+H170+I170+J170+K170+M170+N170+O170+P170+Q170)*'Taxes &amp; Other Charges'!$D$16</f>
        <v>4.9074043035534958</v>
      </c>
      <c r="S170" s="377">
        <f t="shared" si="52"/>
        <v>20.008645330568747</v>
      </c>
      <c r="T170" s="373">
        <f t="shared" si="53"/>
        <v>201.20357644569333</v>
      </c>
      <c r="U170" s="374">
        <f t="shared" si="54"/>
        <v>191.85516631152959</v>
      </c>
    </row>
    <row r="171" spans="2:21" x14ac:dyDescent="0.2">
      <c r="B171" s="101" t="s">
        <v>82</v>
      </c>
      <c r="C171" s="101">
        <v>30</v>
      </c>
      <c r="D171" s="102">
        <v>720</v>
      </c>
      <c r="E171" s="102">
        <v>2880</v>
      </c>
      <c r="F171" s="193">
        <f>'Energy Charge'!I255+'Energy Charge'!I269+'Energy Charge'!I283</f>
        <v>1020.7170493599086</v>
      </c>
      <c r="G171" s="107">
        <f>C171*'Residential Rates'!$K$37</f>
        <v>14.399999999999999</v>
      </c>
      <c r="H171" s="107">
        <f>'Energy Charge'!K255+'Energy Charge'!K269+'Energy Charge'!K283</f>
        <v>78.868503114430837</v>
      </c>
      <c r="I171" s="109">
        <f>('Energy Charge'!I255*PSC!D$43)+('Energy Charge'!I269*PSC!E$43)+('Energy Charge'!I283*PSC!F$43)</f>
        <v>72.886995186820982</v>
      </c>
      <c r="J171" s="375">
        <f>(G171+H171)*'Taxes &amp; Other Charges'!$D$4</f>
        <v>-2.316789617362462</v>
      </c>
      <c r="K171" s="376">
        <f>(G171+H171)*'Taxes &amp; Other Charges'!$D$5</f>
        <v>1.9023976580250457</v>
      </c>
      <c r="L171" s="376">
        <f>F171*'Taxes &amp; Other Charges'!$D$7</f>
        <v>3.8787247875676529</v>
      </c>
      <c r="M171" s="376">
        <f>F171*'Taxes &amp; Other Charges'!$D$8</f>
        <v>3.3397861855056212</v>
      </c>
      <c r="N171" s="376">
        <f>(G171+H171+J171+K171+M171+I171)*'Taxes &amp; Other Charges'!$D$11</f>
        <v>3.9835458279460156</v>
      </c>
      <c r="O171" s="376">
        <f>(G171+H171+I171+J171+K171+M171+N171)*'Taxes &amp; Other Charges'!$D$13</f>
        <v>0.49531042257305768</v>
      </c>
      <c r="P171" s="376">
        <f>(I171+L171)*'Taxes &amp; Other Charges'!$D$14</f>
        <v>9.8029824407294269E-2</v>
      </c>
      <c r="Q171" s="376">
        <f>(G171+H171+J171+K171+M171+N171+O171-L171)*'Taxes &amp; Other Charges'!$D$15</f>
        <v>2.4487921347010233</v>
      </c>
      <c r="R171" s="376">
        <f>(G171+H171+I171+J171+K171+M171+N171+O171+P171+Q171)*'Taxes &amp; Other Charges'!$D$16</f>
        <v>4.4026642684261859</v>
      </c>
      <c r="S171" s="377">
        <f t="shared" si="52"/>
        <v>18.232461491789437</v>
      </c>
      <c r="T171" s="373">
        <f t="shared" si="53"/>
        <v>180.50923500547361</v>
      </c>
      <c r="U171" s="374">
        <f t="shared" si="54"/>
        <v>172.12302490910142</v>
      </c>
    </row>
    <row r="172" spans="2:21" x14ac:dyDescent="0.2">
      <c r="B172" s="101" t="s">
        <v>31</v>
      </c>
      <c r="C172" s="101">
        <v>31</v>
      </c>
      <c r="D172" s="102">
        <v>744</v>
      </c>
      <c r="E172" s="102">
        <v>3624</v>
      </c>
      <c r="F172" s="193">
        <f>'Energy Charge'!I256+'Energy Charge'!I270+'Energy Charge'!I284</f>
        <v>1072.9867384181796</v>
      </c>
      <c r="G172" s="107">
        <f>C172*'Residential Rates'!$K$37</f>
        <v>14.879999999999999</v>
      </c>
      <c r="H172" s="107">
        <f>'Energy Charge'!K256+'Energy Charge'!K270+'Energy Charge'!K284</f>
        <v>83.482364972753473</v>
      </c>
      <c r="I172" s="109">
        <f>('Energy Charge'!I256*PSC!D$49)+('Energy Charge'!I270*PSC!E$49)+('Energy Charge'!I284*PSC!F$49)</f>
        <v>89.127254111934235</v>
      </c>
      <c r="J172" s="375">
        <f>(G172+H172)*'Taxes &amp; Other Charges'!$D$4</f>
        <v>-2.4433211459231963</v>
      </c>
      <c r="K172" s="376">
        <f>(G172+H172)*'Taxes &amp; Other Charges'!$D$5</f>
        <v>2.0062971583492524</v>
      </c>
      <c r="L172" s="376">
        <f>F172*'Taxes &amp; Other Charges'!$D$7</f>
        <v>4.0773496059890828</v>
      </c>
      <c r="M172" s="376">
        <f>F172*'Taxes &amp; Other Charges'!$D$8</f>
        <v>3.5108126081042839</v>
      </c>
      <c r="N172" s="376">
        <f>(G172+H172+J172+K172+M172+I172)*'Taxes &amp; Other Charges'!$D$11</f>
        <v>4.4896738855349376</v>
      </c>
      <c r="O172" s="376">
        <f>(G172+H172+I172+J172+K172+M172+N172)*'Taxes &amp; Other Charges'!$D$13</f>
        <v>0.55824191951273505</v>
      </c>
      <c r="P172" s="376">
        <f>(I172+L172)*'Taxes &amp; Other Charges'!$D$14</f>
        <v>0.11902227894778807</v>
      </c>
      <c r="Q172" s="376">
        <f>(G172+H172+J172+K172+M172+N172+O172-L172)*'Taxes &amp; Other Charges'!$D$15</f>
        <v>2.5907876040264708</v>
      </c>
      <c r="R172" s="376">
        <f>(G172+H172+I172+J172+K172+M172+N172+O172+P172+Q172)*'Taxes &amp; Other Charges'!$D$16</f>
        <v>4.9580283348309999</v>
      </c>
      <c r="S172" s="377">
        <f t="shared" si="52"/>
        <v>19.866892249372356</v>
      </c>
      <c r="T172" s="373">
        <f t="shared" si="53"/>
        <v>203.27916172807099</v>
      </c>
      <c r="U172" s="374">
        <f t="shared" si="54"/>
        <v>193.83145950770506</v>
      </c>
    </row>
    <row r="173" spans="2:21" x14ac:dyDescent="0.2">
      <c r="B173" s="110" t="s">
        <v>83</v>
      </c>
      <c r="C173" s="110">
        <v>30</v>
      </c>
      <c r="D173" s="111">
        <v>720</v>
      </c>
      <c r="E173" s="111">
        <v>4344</v>
      </c>
      <c r="F173" s="194">
        <f>'Energy Charge'!I257+'Energy Charge'!I271+'Energy Charge'!I285</f>
        <v>1300.9520861398662</v>
      </c>
      <c r="G173" s="124">
        <f>C173*'Residential Rates'!$K$37</f>
        <v>14.399999999999999</v>
      </c>
      <c r="H173" s="124">
        <f>'Energy Charge'!K257+'Energy Charge'!K271+'Energy Charge'!K285</f>
        <v>114.67102322008577</v>
      </c>
      <c r="I173" s="79">
        <f>('Energy Charge'!I257*PSC!D$55)+('Energy Charge'!I271*PSC!E$55)+('Energy Charge'!I285*PSC!F$55)</f>
        <v>113.25229525723938</v>
      </c>
      <c r="J173" s="378">
        <f>(G173+H173)*'Taxes &amp; Other Charges'!$D$4</f>
        <v>-3.206124216786931</v>
      </c>
      <c r="K173" s="379">
        <f>(G173+H173)*'Taxes &amp; Other Charges'!$D$5</f>
        <v>2.6326616606200894</v>
      </c>
      <c r="L173" s="379">
        <f>F173*'Taxes &amp; Other Charges'!$D$6</f>
        <v>15.611425033678394</v>
      </c>
      <c r="M173" s="379">
        <f>F173*'Taxes &amp; Other Charges'!$D$8</f>
        <v>4.2567152258496428</v>
      </c>
      <c r="N173" s="379">
        <f>(G173+H173+J173+K173+M173+I173)*'Taxes &amp; Other Charges'!$D$11</f>
        <v>5.7959148162235072</v>
      </c>
      <c r="O173" s="379">
        <f>(G173+H173+I173+J173+K173+M173+N173)*'Taxes &amp; Other Charges'!$D$13</f>
        <v>0.72065871482676847</v>
      </c>
      <c r="P173" s="379">
        <f>(I173+L173)*'Taxes &amp; Other Charges'!$D$14</f>
        <v>0.16455897081150198</v>
      </c>
      <c r="Q173" s="379">
        <f>(G173+H173+J173+K173+M173+N173+O173-L173)*'Taxes &amp; Other Charges'!$D$15</f>
        <v>3.1284597775702658</v>
      </c>
      <c r="R173" s="379">
        <f>(G173+H173+I173+J173+K173+M173+N173+O173+P173+Q173)*'Taxes &amp; Other Charges'!$D$16</f>
        <v>6.3954040856610002</v>
      </c>
      <c r="S173" s="380">
        <f t="shared" si="52"/>
        <v>35.49967406845424</v>
      </c>
      <c r="T173" s="373">
        <f t="shared" si="53"/>
        <v>262.211567512101</v>
      </c>
      <c r="U173" s="374">
        <f t="shared" si="54"/>
        <v>250.0202486102165</v>
      </c>
    </row>
    <row r="174" spans="2:21" x14ac:dyDescent="0.2">
      <c r="B174" s="110" t="s">
        <v>99</v>
      </c>
      <c r="C174" s="110">
        <v>31</v>
      </c>
      <c r="D174" s="111">
        <v>744</v>
      </c>
      <c r="E174" s="111">
        <v>5088</v>
      </c>
      <c r="F174" s="194">
        <f>'Energy Charge'!I258+'Energy Charge'!I272+'Energy Charge'!I286</f>
        <v>1695.3108918153684</v>
      </c>
      <c r="G174" s="124">
        <f>C174*'Residential Rates'!$K$37</f>
        <v>14.879999999999999</v>
      </c>
      <c r="H174" s="124">
        <f>'Energy Charge'!K258+'Energy Charge'!K272+'Energy Charge'!K286</f>
        <v>156.65752967368948</v>
      </c>
      <c r="I174" s="79">
        <f>('Energy Charge'!I258*PSC!D$61)+('Energy Charge'!I272*PSC!E$61)+('Energy Charge'!I286*PSC!F$61)</f>
        <v>194.00593879180857</v>
      </c>
      <c r="J174" s="378">
        <f>(G174+H174)*'Taxes &amp; Other Charges'!$D$4</f>
        <v>-4.2609922370944471</v>
      </c>
      <c r="K174" s="379">
        <f>(G174+H174)*'Taxes &amp; Other Charges'!$D$5</f>
        <v>3.4988509927542442</v>
      </c>
      <c r="L174" s="379">
        <f>F174*'Taxes &amp; Other Charges'!$D$6</f>
        <v>20.343730701784423</v>
      </c>
      <c r="M174" s="379">
        <f>F174*'Taxes &amp; Other Charges'!$D$8</f>
        <v>5.5470572380198861</v>
      </c>
      <c r="N174" s="379">
        <f>(G174+H174+J174+K174+M174+I174)*'Taxes &amp; Other Charges'!$D$11</f>
        <v>8.7249367378582274</v>
      </c>
      <c r="O174" s="379">
        <f>(G174+H174+I174+J174+K174+M174+N174)*'Taxes &amp; Other Charges'!$D$13</f>
        <v>1.0848506052659168</v>
      </c>
      <c r="P174" s="379">
        <f>(I174+L174)*'Taxes &amp; Other Charges'!$D$14</f>
        <v>0.27372452794331825</v>
      </c>
      <c r="Q174" s="379">
        <f>(G174+H174+J174+K174+M174+N174+O174-L174)*'Taxes &amp; Other Charges'!$D$15</f>
        <v>4.1942833199080258</v>
      </c>
      <c r="R174" s="379">
        <f>(G174+H174+I174+J174+K174+M174+N174+O174+P174+Q174)*'Taxes &amp; Other Charges'!$D$16</f>
        <v>9.6151544912538309</v>
      </c>
      <c r="S174" s="380">
        <f t="shared" si="52"/>
        <v>49.021596377693427</v>
      </c>
      <c r="T174" s="373">
        <f t="shared" si="53"/>
        <v>394.221334141407</v>
      </c>
      <c r="U174" s="374">
        <f t="shared" si="54"/>
        <v>375.88124291229497</v>
      </c>
    </row>
    <row r="175" spans="2:21" x14ac:dyDescent="0.2">
      <c r="B175" s="110" t="s">
        <v>84</v>
      </c>
      <c r="C175" s="110">
        <v>31</v>
      </c>
      <c r="D175" s="111">
        <v>744</v>
      </c>
      <c r="E175" s="111">
        <v>5832</v>
      </c>
      <c r="F175" s="194">
        <f>'Energy Charge'!I259+'Energy Charge'!I273+'Energy Charge'!I287</f>
        <v>1617.0821341474275</v>
      </c>
      <c r="G175" s="124">
        <f>C175*'Residential Rates'!$K$37</f>
        <v>14.879999999999999</v>
      </c>
      <c r="H175" s="124">
        <f>'Energy Charge'!K259+'Energy Charge'!K273+'Energy Charge'!K287</f>
        <v>148.53588297297372</v>
      </c>
      <c r="I175" s="79">
        <f>('Energy Charge'!I259*PSC!D$67)+('Energy Charge'!I273*PSC!E$67)+('Energy Charge'!I287*PSC!F$67)</f>
        <v>197.8550088137788</v>
      </c>
      <c r="J175" s="378">
        <f>(G175+H175)*'Taxes &amp; Other Charges'!$D$4</f>
        <v>-4.059250533048667</v>
      </c>
      <c r="K175" s="379">
        <f>(G175+H175)*'Taxes &amp; Other Charges'!$D$5</f>
        <v>3.3331937649997445</v>
      </c>
      <c r="L175" s="379">
        <f>F175*'Taxes &amp; Other Charges'!$D$6</f>
        <v>19.404985609769131</v>
      </c>
      <c r="M175" s="379">
        <f>F175*'Taxes &amp; Other Charges'!$D$8</f>
        <v>5.2910927429303829</v>
      </c>
      <c r="N175" s="379">
        <f>(G175+H175+J175+K175+M175+I175)*'Taxes &amp; Other Charges'!$D$11</f>
        <v>8.6190944580640974</v>
      </c>
      <c r="O175" s="379">
        <f>(G175+H175+I175+J175+K175+M175+N175)*'Taxes &amp; Other Charges'!$D$13</f>
        <v>1.071690273592776</v>
      </c>
      <c r="P175" s="379">
        <f>(I175+L175)*'Taxes &amp; Other Charges'!$D$14</f>
        <v>0.27744101287887069</v>
      </c>
      <c r="Q175" s="379">
        <f>(G175+H175+J175+K175+M175+N175+O175-L175)*'Taxes &amp; Other Charges'!$D$15</f>
        <v>4.0039897004464251</v>
      </c>
      <c r="R175" s="379">
        <f>(G175+H175+I175+J175+K175+M175+N175+O175+P175+Q175)*'Taxes &amp; Other Charges'!$D$16</f>
        <v>9.4952035801654038</v>
      </c>
      <c r="S175" s="380">
        <f t="shared" si="52"/>
        <v>47.437440609798159</v>
      </c>
      <c r="T175" s="373">
        <f t="shared" si="53"/>
        <v>389.30334678678156</v>
      </c>
      <c r="U175" s="374">
        <f t="shared" si="54"/>
        <v>371.18904874855201</v>
      </c>
    </row>
    <row r="176" spans="2:21" x14ac:dyDescent="0.2">
      <c r="B176" s="110" t="s">
        <v>100</v>
      </c>
      <c r="C176" s="110">
        <v>30</v>
      </c>
      <c r="D176" s="111">
        <v>720</v>
      </c>
      <c r="E176" s="111">
        <v>6552</v>
      </c>
      <c r="F176" s="194">
        <f>'Energy Charge'!I260+'Energy Charge'!I274+'Energy Charge'!I288</f>
        <v>1307.4739413172176</v>
      </c>
      <c r="G176" s="124">
        <f>C176*'Residential Rates'!$K$37</f>
        <v>14.399999999999999</v>
      </c>
      <c r="H176" s="124">
        <f>'Energy Charge'!K260+'Energy Charge'!K274+'Energy Charge'!K288</f>
        <v>114.7683285909807</v>
      </c>
      <c r="I176" s="79">
        <f>('Energy Charge'!I260*PSC!D$73)+('Energy Charge'!I274*PSC!E$73)+('Energy Charge'!I288*PSC!F$73)</f>
        <v>147.99792579580401</v>
      </c>
      <c r="J176" s="378">
        <f>(G176+H176)*'Taxes &amp; Other Charges'!$D$4</f>
        <v>-3.208541282199961</v>
      </c>
      <c r="K176" s="379">
        <f>(G176+H176)*'Taxes &amp; Other Charges'!$D$5</f>
        <v>2.6346463982702333</v>
      </c>
      <c r="L176" s="379">
        <f>F176*'Taxes &amp; Other Charges'!$D$6</f>
        <v>15.689687295806612</v>
      </c>
      <c r="M176" s="379">
        <f>F176*'Taxes &amp; Other Charges'!$D$8</f>
        <v>4.2780547359899366</v>
      </c>
      <c r="N176" s="379">
        <f>(G176+H176+J176+K176+M176+I176)*'Taxes &amp; Other Charges'!$D$11</f>
        <v>6.6173069594671858</v>
      </c>
      <c r="O176" s="379">
        <f>(G176+H176+I176+J176+K176+M176+N176)*'Taxes &amp; Other Charges'!$D$13</f>
        <v>0.82278985806956917</v>
      </c>
      <c r="P176" s="379">
        <f>(I176+L176)*'Taxes &amp; Other Charges'!$D$14</f>
        <v>0.20902908191798675</v>
      </c>
      <c r="Q176" s="379">
        <f>(G176+H176+J176+K176+M176+N176+O176-L176)*'Taxes &amp; Other Charges'!$D$15</f>
        <v>3.1528346956107427</v>
      </c>
      <c r="R176" s="379">
        <f>(G176+H176+I176+J176+K176+M176+N176+O176+P176+Q176)*'Taxes &amp; Other Charges'!$D$16</f>
        <v>7.2918093708477603</v>
      </c>
      <c r="S176" s="380">
        <f t="shared" si="52"/>
        <v>37.487617113780068</v>
      </c>
      <c r="T176" s="373">
        <f t="shared" si="53"/>
        <v>298.96418420475817</v>
      </c>
      <c r="U176" s="374">
        <f t="shared" si="54"/>
        <v>285.05506787444318</v>
      </c>
    </row>
    <row r="177" spans="2:21" x14ac:dyDescent="0.2">
      <c r="B177" s="101" t="s">
        <v>86</v>
      </c>
      <c r="C177" s="101">
        <v>31</v>
      </c>
      <c r="D177" s="102">
        <v>744</v>
      </c>
      <c r="E177" s="102">
        <v>7296</v>
      </c>
      <c r="F177" s="193">
        <f>'Energy Charge'!I261+'Energy Charge'!I275+'Energy Charge'!I289</f>
        <v>1100.5656308559926</v>
      </c>
      <c r="G177" s="107">
        <f>C177*'Residential Rates'!$K$37</f>
        <v>14.879999999999999</v>
      </c>
      <c r="H177" s="107">
        <f>'Energy Charge'!K261+'Energy Charge'!K275+'Energy Charge'!K289</f>
        <v>85.999602730276067</v>
      </c>
      <c r="I177" s="109">
        <f>('Energy Charge'!I261*PSC!D$79)+('Energy Charge'!I275*PSC!E$79)+('Energy Charge'!I289*PSC!F$79)</f>
        <v>120.69717179158484</v>
      </c>
      <c r="J177" s="375">
        <f>(G177+H177)*'Taxes &amp; Other Charges'!$D$4</f>
        <v>-2.5058493318200576</v>
      </c>
      <c r="K177" s="376">
        <f>(G177+H177)*'Taxes &amp; Other Charges'!$D$5</f>
        <v>2.0576412568894407</v>
      </c>
      <c r="L177" s="376">
        <f>F177*'Taxes &amp; Other Charges'!$D$7</f>
        <v>4.1821493972527719</v>
      </c>
      <c r="M177" s="376">
        <f>F177*'Taxes &amp; Other Charges'!$D$8</f>
        <v>3.6010507441608079</v>
      </c>
      <c r="N177" s="376">
        <f>(G177+H177+J177+K177+M177+I177)*'Taxes &amp; Other Charges'!$D$11</f>
        <v>5.2946297810221061</v>
      </c>
      <c r="O177" s="376">
        <f>(G177+H177+I177+J177+K177+M177+N177)*'Taxes &amp; Other Charges'!$D$13</f>
        <v>0.65832939483418795</v>
      </c>
      <c r="P177" s="376">
        <f>(I177+L177)*'Taxes &amp; Other Charges'!$D$14</f>
        <v>0.15947089315814561</v>
      </c>
      <c r="Q177" s="376">
        <f>(G177+H177+J177+K177+M177+N177+O177-L177)*'Taxes &amp; Other Charges'!$D$15</f>
        <v>2.6767165527509986</v>
      </c>
      <c r="R177" s="376">
        <f>(G177+H177+I177+J177+K177+M177+N177+O177+P177+Q177)*'Taxes &amp; Other Charges'!$D$16</f>
        <v>5.8379690953214141</v>
      </c>
      <c r="S177" s="377">
        <f t="shared" si="52"/>
        <v>21.962107783569813</v>
      </c>
      <c r="T177" s="373">
        <f t="shared" si="53"/>
        <v>239.35673290817797</v>
      </c>
      <c r="U177" s="374">
        <f t="shared" si="54"/>
        <v>228.22413403183444</v>
      </c>
    </row>
    <row r="178" spans="2:21" x14ac:dyDescent="0.2">
      <c r="B178" s="101" t="s">
        <v>87</v>
      </c>
      <c r="C178" s="101">
        <v>30</v>
      </c>
      <c r="D178" s="102">
        <v>720</v>
      </c>
      <c r="E178" s="102">
        <v>8016</v>
      </c>
      <c r="F178" s="193">
        <f>'Energy Charge'!I262+'Energy Charge'!I276+'Energy Charge'!I290</f>
        <v>1054.1623115339223</v>
      </c>
      <c r="G178" s="107">
        <f>C178*'Residential Rates'!$K$37</f>
        <v>14.399999999999999</v>
      </c>
      <c r="H178" s="107">
        <f>'Energy Charge'!K262+'Energy Charge'!K276+'Energy Charge'!K290</f>
        <v>81.856260112641053</v>
      </c>
      <c r="I178" s="109">
        <f>('Energy Charge'!I262*PSC!D$85)+('Energy Charge'!I276*PSC!E$85)+('Energy Charge'!I290*PSC!F$85)</f>
        <v>117.57770186640164</v>
      </c>
      <c r="J178" s="375">
        <f>(G178+H178)*'Taxes &amp; Other Charges'!$D$4</f>
        <v>-2.3910055011980038</v>
      </c>
      <c r="K178" s="376">
        <f>(G178+H178)*'Taxes &amp; Other Charges'!$D$5</f>
        <v>1.9633389375175396</v>
      </c>
      <c r="L178" s="376">
        <f>F178*'Taxes &amp; Other Charges'!$D$7</f>
        <v>4.0058167838289052</v>
      </c>
      <c r="M178" s="376">
        <f>F178*'Taxes &amp; Other Charges'!$D$8</f>
        <v>3.4492190833389942</v>
      </c>
      <c r="N178" s="376">
        <f>(G178+H178+J178+K178+M178+I178)*'Taxes &amp; Other Charges'!$D$11</f>
        <v>5.1091159215894004</v>
      </c>
      <c r="O178" s="376">
        <f>(G178+H178+I178+J178+K178+M178+N178)*'Taxes &amp; Other Charges'!$D$13</f>
        <v>0.63526277226287164</v>
      </c>
      <c r="P178" s="376">
        <f>(I178+L178)*'Taxes &amp; Other Charges'!$D$14</f>
        <v>0.15526215331634441</v>
      </c>
      <c r="Q178" s="376">
        <f>(G178+H178+J178+K178+M178+N178+O178-L178)*'Taxes &amp; Other Charges'!$D$15</f>
        <v>2.5556132595462282</v>
      </c>
      <c r="R178" s="376">
        <f>(G178+H178+I178+J178+K178+M178+N178+O178+P178+Q178)*'Taxes &amp; Other Charges'!$D$16</f>
        <v>5.6327692151354016</v>
      </c>
      <c r="S178" s="377">
        <f t="shared" si="52"/>
        <v>21.11539262533768</v>
      </c>
      <c r="T178" s="373">
        <f t="shared" si="53"/>
        <v>230.94353782055146</v>
      </c>
      <c r="U178" s="374">
        <f t="shared" si="54"/>
        <v>220.20165268382667</v>
      </c>
    </row>
    <row r="179" spans="2:21" ht="13.5" thickBot="1" x14ac:dyDescent="0.25">
      <c r="B179" s="114" t="s">
        <v>88</v>
      </c>
      <c r="C179" s="114">
        <v>31</v>
      </c>
      <c r="D179" s="115">
        <v>744</v>
      </c>
      <c r="E179" s="115">
        <v>8760</v>
      </c>
      <c r="F179" s="195">
        <f>'Energy Charge'!I263+'Energy Charge'!I277+'Energy Charge'!I291</f>
        <v>1151.596458230958</v>
      </c>
      <c r="G179" s="116">
        <f>C179*'Residential Rates'!$K$37</f>
        <v>14.879999999999999</v>
      </c>
      <c r="H179" s="116">
        <f>'Energy Charge'!K263+'Energy Charge'!K277+'Energy Charge'!K291</f>
        <v>94.060520365309429</v>
      </c>
      <c r="I179" s="118">
        <f>('Energy Charge'!I263*PSC!D$91)+('Energy Charge'!I277*PSC!E$91)+('Energy Charge'!I291*PSC!F$91)</f>
        <v>119.93825491194457</v>
      </c>
      <c r="J179" s="381">
        <f>(G179+H179)*'Taxes &amp; Other Charges'!$D$4</f>
        <v>-2.7060825258742862</v>
      </c>
      <c r="K179" s="382">
        <f>(G179+H179)*'Taxes &amp; Other Charges'!$D$5</f>
        <v>2.2220597938912161</v>
      </c>
      <c r="L179" s="382">
        <f>F179*'Taxes &amp; Other Charges'!$D$7</f>
        <v>4.3760665412776403</v>
      </c>
      <c r="M179" s="382">
        <f>F179*'Taxes &amp; Other Charges'!$D$8</f>
        <v>3.7680236113316945</v>
      </c>
      <c r="N179" s="382">
        <f>(G179+H179+J179+K179+M179+I179)*'Taxes &amp; Other Charges'!$D$11</f>
        <v>5.4697550062495583</v>
      </c>
      <c r="O179" s="382">
        <f>(G179+H179+I179+J179+K179+M179+N179)*'Taxes &amp; Other Charges'!$D$13</f>
        <v>0.68010430418808299</v>
      </c>
      <c r="P179" s="382">
        <f>(I179+L179)*'Taxes &amp; Other Charges'!$D$14</f>
        <v>0.15874938849576475</v>
      </c>
      <c r="Q179" s="382">
        <f>(G179+H179+J179+K179+M179+N179+O179-L179)*'Taxes &amp; Other Charges'!$D$15</f>
        <v>2.884043346235583</v>
      </c>
      <c r="R179" s="382">
        <f>(G179+H179+I179+J179+K179+M179+N179+O179+P179+Q179)*'Taxes &amp; Other Charges'!$D$16</f>
        <v>6.0338857050442911</v>
      </c>
      <c r="S179" s="383">
        <f t="shared" si="52"/>
        <v>22.886605170839545</v>
      </c>
      <c r="T179" s="373">
        <f t="shared" si="53"/>
        <v>247.38931390681594</v>
      </c>
      <c r="U179" s="374">
        <f t="shared" si="54"/>
        <v>235.88567319552209</v>
      </c>
    </row>
    <row r="180" spans="2:21" x14ac:dyDescent="0.2">
      <c r="E180" s="120" t="s">
        <v>91</v>
      </c>
      <c r="F180" s="121">
        <f>SUM(F168:F179)</f>
        <v>14637.915541344701</v>
      </c>
      <c r="G180" s="88">
        <f>SUM(G168:G179)</f>
        <v>175.2</v>
      </c>
      <c r="H180" s="88">
        <f>SUM(H168:H179)</f>
        <v>1227.1804427066286</v>
      </c>
      <c r="I180" s="88">
        <f>SUM(I168:I179)</f>
        <v>1465.4936935146038</v>
      </c>
      <c r="J180" s="374">
        <f t="shared" ref="J180:S180" si="55">SUM(J168:J179)</f>
        <v>-34.835130196832651</v>
      </c>
      <c r="K180" s="374">
        <f t="shared" si="55"/>
        <v>28.604353889887101</v>
      </c>
      <c r="L180" s="374">
        <f t="shared" si="55"/>
        <v>104.17479529515288</v>
      </c>
      <c r="M180" s="374">
        <f t="shared" si="55"/>
        <v>47.895259651279865</v>
      </c>
      <c r="N180" s="374">
        <f t="shared" si="55"/>
        <v>68.548729876964757</v>
      </c>
      <c r="O180" s="374">
        <f t="shared" si="55"/>
        <v>8.5232859941045245</v>
      </c>
      <c r="P180" s="374">
        <f t="shared" si="55"/>
        <v>2.0044666602100589</v>
      </c>
      <c r="Q180" s="374">
        <f t="shared" si="55"/>
        <v>35.847219367513418</v>
      </c>
      <c r="R180" s="374">
        <f t="shared" si="55"/>
        <v>75.611558036608983</v>
      </c>
      <c r="S180" s="384">
        <f t="shared" si="55"/>
        <v>336.3745385748889</v>
      </c>
      <c r="T180" s="364"/>
      <c r="U180" s="364"/>
    </row>
    <row r="181" spans="2:21" ht="13.5" thickBot="1" x14ac:dyDescent="0.25">
      <c r="J181" s="364"/>
      <c r="K181" s="364"/>
      <c r="L181" s="364"/>
      <c r="M181" s="364"/>
      <c r="N181" s="364"/>
      <c r="O181" s="364"/>
      <c r="P181" s="364"/>
      <c r="Q181" s="364"/>
      <c r="R181" s="364"/>
      <c r="S181" s="364"/>
      <c r="T181" s="364"/>
      <c r="U181" s="364"/>
    </row>
    <row r="182" spans="2:21" ht="16.5" thickBot="1" x14ac:dyDescent="0.3">
      <c r="B182" s="133" t="s">
        <v>253</v>
      </c>
      <c r="C182" s="94"/>
      <c r="D182" s="95"/>
      <c r="J182" s="585" t="s">
        <v>40</v>
      </c>
      <c r="K182" s="586"/>
      <c r="L182" s="586"/>
      <c r="M182" s="586"/>
      <c r="N182" s="586"/>
      <c r="O182" s="586"/>
      <c r="P182" s="586"/>
      <c r="Q182" s="586"/>
      <c r="R182" s="586"/>
      <c r="S182" s="587"/>
      <c r="T182" s="364"/>
      <c r="U182" s="364"/>
    </row>
    <row r="183" spans="2:21" ht="63.75" x14ac:dyDescent="0.2">
      <c r="B183" s="96" t="s">
        <v>27</v>
      </c>
      <c r="C183" s="96" t="s">
        <v>90</v>
      </c>
      <c r="D183" s="96" t="s">
        <v>93</v>
      </c>
      <c r="E183" s="96" t="s">
        <v>94</v>
      </c>
      <c r="F183" s="123" t="s">
        <v>114</v>
      </c>
      <c r="G183" s="123" t="s">
        <v>0</v>
      </c>
      <c r="H183" s="97" t="s">
        <v>96</v>
      </c>
      <c r="I183" s="98" t="s">
        <v>78</v>
      </c>
      <c r="J183" s="197" t="s">
        <v>57</v>
      </c>
      <c r="K183" s="198" t="s">
        <v>59</v>
      </c>
      <c r="L183" s="198" t="s">
        <v>97</v>
      </c>
      <c r="M183" s="198" t="s">
        <v>63</v>
      </c>
      <c r="N183" s="198" t="s">
        <v>66</v>
      </c>
      <c r="O183" s="198" t="s">
        <v>70</v>
      </c>
      <c r="P183" s="198" t="s">
        <v>71</v>
      </c>
      <c r="Q183" s="198" t="s">
        <v>72</v>
      </c>
      <c r="R183" s="198" t="s">
        <v>73</v>
      </c>
      <c r="S183" s="99" t="s">
        <v>98</v>
      </c>
      <c r="T183" s="100" t="s">
        <v>167</v>
      </c>
      <c r="U183" s="100" t="s">
        <v>338</v>
      </c>
    </row>
    <row r="184" spans="2:21" x14ac:dyDescent="0.2">
      <c r="B184" s="101" t="s">
        <v>79</v>
      </c>
      <c r="C184" s="101">
        <v>31</v>
      </c>
      <c r="D184" s="102">
        <v>744</v>
      </c>
      <c r="E184" s="102"/>
      <c r="F184" s="193">
        <f>'Energy Charge'!I296+'Energy Charge'!I310+'Energy Charge'!I324</f>
        <v>1185.5134393101159</v>
      </c>
      <c r="G184" s="103">
        <f>C184*'Residential Rates'!$K$50</f>
        <v>14.879999999999999</v>
      </c>
      <c r="H184" s="103">
        <f>'Energy Charge'!K296+'Energy Charge'!K310+'Energy Charge'!K324</f>
        <v>96.159482360972731</v>
      </c>
      <c r="I184" s="105">
        <f>('Energy Charge'!I296*PSC!D$25)+('Energy Charge'!I310*PSC!E$25)+('Energy Charge'!I324*PSC!F$25)</f>
        <v>115.81324275225585</v>
      </c>
      <c r="J184" s="370">
        <f>(G184+H184)*'Taxes &amp; Other Charges'!$D$4</f>
        <v>-2.7582207418465625</v>
      </c>
      <c r="K184" s="371">
        <f>(G184+H184)*'Taxes &amp; Other Charges'!$D$5</f>
        <v>2.2648723217167603</v>
      </c>
      <c r="L184" s="371">
        <f>F184*'Taxes &amp; Other Charges'!$D$7</f>
        <v>4.5049510693784409</v>
      </c>
      <c r="M184" s="371">
        <f>F184*'Taxes &amp; Other Charges'!$D$8</f>
        <v>3.8789999734226996</v>
      </c>
      <c r="N184" s="371">
        <f>(G184+H184+J184+K184+M184+I184)*'Taxes &amp; Other Charges'!$D$11</f>
        <v>5.4244161542632465</v>
      </c>
      <c r="O184" s="371">
        <f>(G184+H184+I184+J184+K184+M184+N184)*'Taxes &amp; Other Charges'!$D$13</f>
        <v>0.67446691305308581</v>
      </c>
      <c r="P184" s="371">
        <f>(I184+L184)*'Taxes &amp; Other Charges'!$D$14</f>
        <v>0.15364633351022697</v>
      </c>
      <c r="Q184" s="371">
        <f>(G184+H184+J184+K184+M184+N184+O184-L184)*'Taxes &amp; Other Charges'!$D$15</f>
        <v>2.9351663485128365</v>
      </c>
      <c r="R184" s="371">
        <f>(G184+H184+I184+J184+K184+M184+N184+O184+P184+Q184)*'Taxes &amp; Other Charges'!$D$16</f>
        <v>5.9856518103965222</v>
      </c>
      <c r="S184" s="372">
        <f t="shared" ref="S184:S195" si="56">SUM(J184:R184)</f>
        <v>23.063950182407257</v>
      </c>
      <c r="T184" s="373">
        <f>SUM(G184:K184,M184:R184)</f>
        <v>245.41172422625741</v>
      </c>
      <c r="U184" s="374">
        <f>SUM(G184:I184,J184:K184,O184:Q184,M184)</f>
        <v>234.00165626159765</v>
      </c>
    </row>
    <row r="185" spans="2:21" x14ac:dyDescent="0.2">
      <c r="B185" s="101" t="s">
        <v>80</v>
      </c>
      <c r="C185" s="101">
        <v>28</v>
      </c>
      <c r="D185" s="102">
        <v>672</v>
      </c>
      <c r="E185" s="102">
        <v>1416</v>
      </c>
      <c r="F185" s="193">
        <f>'Energy Charge'!I297+'Energy Charge'!I311+'Energy Charge'!I325</f>
        <v>1034.5054818411277</v>
      </c>
      <c r="G185" s="107">
        <f>C185*'Residential Rates'!$K$50</f>
        <v>13.44</v>
      </c>
      <c r="H185" s="107">
        <f>'Energy Charge'!K297+'Energy Charge'!K311+'Energy Charge'!K325</f>
        <v>82.8417434474093</v>
      </c>
      <c r="I185" s="109">
        <f>('Energy Charge'!I297*PSC!D$31)+('Energy Charge'!I311*PSC!E$31)+('Energy Charge'!I325*PSC!F$31)</f>
        <v>91.86562787073413</v>
      </c>
      <c r="J185" s="375">
        <f>(G185+H185)*'Taxes &amp; Other Charges'!$D$4</f>
        <v>-2.391638507233647</v>
      </c>
      <c r="K185" s="376">
        <f>(G185+H185)*'Taxes &amp; Other Charges'!$D$5</f>
        <v>1.9638587210968073</v>
      </c>
      <c r="L185" s="376">
        <f>F185*'Taxes &amp; Other Charges'!$D$7</f>
        <v>3.9311208309962851</v>
      </c>
      <c r="M185" s="376">
        <f>F185*'Taxes &amp; Other Charges'!$D$8</f>
        <v>3.3849019365841699</v>
      </c>
      <c r="N185" s="376">
        <f>(G185+H185+J185+K185+M185+I185)*'Taxes &amp; Other Charges'!$D$11</f>
        <v>4.5024218661199988</v>
      </c>
      <c r="O185" s="376">
        <f>(G185+H185+I185+J185+K185+M185+N185)*'Taxes &amp; Other Charges'!$D$13</f>
        <v>0.55982699168794214</v>
      </c>
      <c r="P185" s="376">
        <f>(I185+L185)*'Taxes &amp; Other Charges'!$D$14</f>
        <v>0.12233244809210975</v>
      </c>
      <c r="Q185" s="376">
        <f>(G185+H185+J185+K185+M185+N185+O185-L185)*'Taxes &amp; Other Charges'!$D$15</f>
        <v>2.5392604687104829</v>
      </c>
      <c r="R185" s="376">
        <f>(G185+H185+I185+J185+K185+M185+N185+O185+P185+Q185)*'Taxes &amp; Other Charges'!$D$16</f>
        <v>4.9707083810800334</v>
      </c>
      <c r="S185" s="377">
        <f t="shared" si="56"/>
        <v>19.582793137134182</v>
      </c>
      <c r="T185" s="373">
        <f t="shared" ref="T185:T195" si="57">SUM(G185:K185,M185:R185)</f>
        <v>203.79904362428135</v>
      </c>
      <c r="U185" s="374">
        <f t="shared" ref="U185:U195" si="58">SUM(G185:I185,J185:K185,O185:Q185,M185)</f>
        <v>194.32591337708132</v>
      </c>
    </row>
    <row r="186" spans="2:21" x14ac:dyDescent="0.2">
      <c r="B186" s="101" t="s">
        <v>81</v>
      </c>
      <c r="C186" s="101">
        <v>31</v>
      </c>
      <c r="D186" s="102">
        <v>744</v>
      </c>
      <c r="E186" s="102">
        <v>2160</v>
      </c>
      <c r="F186" s="193">
        <f>'Energy Charge'!I298+'Energy Charge'!I312+'Energy Charge'!I326</f>
        <v>1097.0493783746176</v>
      </c>
      <c r="G186" s="107">
        <f>C186*'Residential Rates'!$K$50</f>
        <v>14.879999999999999</v>
      </c>
      <c r="H186" s="107">
        <f>'Energy Charge'!K298+'Energy Charge'!K312+'Energy Charge'!K326</f>
        <v>86.795398947107344</v>
      </c>
      <c r="I186" s="109">
        <f>('Energy Charge'!I298*PSC!D$37)+('Energy Charge'!I312*PSC!E$37)+('Energy Charge'!I326*PSC!F$37)</f>
        <v>82.177528067837784</v>
      </c>
      <c r="J186" s="375">
        <f>(G186+H186)*'Taxes &amp; Other Charges'!$D$4</f>
        <v>-2.5256169098461463</v>
      </c>
      <c r="K186" s="376">
        <f>(G186+H186)*'Taxes &amp; Other Charges'!$D$5</f>
        <v>2.0738731123241481</v>
      </c>
      <c r="L186" s="376">
        <f>F186*'Taxes &amp; Other Charges'!$D$7</f>
        <v>4.1687876378235469</v>
      </c>
      <c r="M186" s="376">
        <f>F186*'Taxes &amp; Other Charges'!$D$8</f>
        <v>3.5895455660417492</v>
      </c>
      <c r="N186" s="376">
        <f>(G186+H186+J186+K186+M186+I186)*'Taxes &amp; Other Charges'!$D$11</f>
        <v>4.4055015701384326</v>
      </c>
      <c r="O186" s="376">
        <f>(G186+H186+I186+J186+K186+M186+N186)*'Taxes &amp; Other Charges'!$D$13</f>
        <v>0.54777601127201259</v>
      </c>
      <c r="P186" s="376">
        <f>(I186+L186)*'Taxes &amp; Other Charges'!$D$14</f>
        <v>0.11026424515612951</v>
      </c>
      <c r="Q186" s="376">
        <f>(G186+H186+J186+K186+M186+N186+O186-L186)*'Taxes &amp; Other Charges'!$D$15</f>
        <v>2.6715159759874543</v>
      </c>
      <c r="R186" s="376">
        <f>(G186+H186+I186+J186+K186+M186+N186+O186+P186+Q186)*'Taxes &amp; Other Charges'!$D$16</f>
        <v>4.8681446646504725</v>
      </c>
      <c r="S186" s="377">
        <f t="shared" si="56"/>
        <v>19.909791873547796</v>
      </c>
      <c r="T186" s="373">
        <f t="shared" si="57"/>
        <v>199.59393125066936</v>
      </c>
      <c r="U186" s="374">
        <f t="shared" si="58"/>
        <v>190.32028501588047</v>
      </c>
    </row>
    <row r="187" spans="2:21" x14ac:dyDescent="0.2">
      <c r="B187" s="101" t="s">
        <v>82</v>
      </c>
      <c r="C187" s="101">
        <v>30</v>
      </c>
      <c r="D187" s="102">
        <v>720</v>
      </c>
      <c r="E187" s="102">
        <v>2880</v>
      </c>
      <c r="F187" s="193">
        <f>'Energy Charge'!I299+'Energy Charge'!I313+'Energy Charge'!I327</f>
        <v>1020.7170493599086</v>
      </c>
      <c r="G187" s="107">
        <f>C187*'Residential Rates'!$K$50</f>
        <v>14.399999999999999</v>
      </c>
      <c r="H187" s="107">
        <f>'Energy Charge'!K299+'Energy Charge'!K313+'Energy Charge'!K327</f>
        <v>78.35082542492836</v>
      </c>
      <c r="I187" s="109">
        <f>('Energy Charge'!I299*PSC!D$43)+('Energy Charge'!I313*PSC!E$43)+('Energy Charge'!I327*PSC!F$43)</f>
        <v>72.331057360973986</v>
      </c>
      <c r="J187" s="375">
        <f>(G187+H187)*'Taxes &amp; Other Charges'!$D$4</f>
        <v>-2.3039305035552209</v>
      </c>
      <c r="K187" s="376">
        <f>(G187+H187)*'Taxes &amp; Other Charges'!$D$5</f>
        <v>1.8918385861922637</v>
      </c>
      <c r="L187" s="376">
        <f>F187*'Taxes &amp; Other Charges'!$D$7</f>
        <v>3.8787247875676529</v>
      </c>
      <c r="M187" s="376">
        <f>F187*'Taxes &amp; Other Charges'!$D$8</f>
        <v>3.3397861855056212</v>
      </c>
      <c r="N187" s="376">
        <f>(G187+H187+J187+K187+M187+I187)*'Taxes &amp; Other Charges'!$D$11</f>
        <v>3.9583056353933004</v>
      </c>
      <c r="O187" s="376">
        <f>(G187+H187+I187+J187+K187+M187+N187)*'Taxes &amp; Other Charges'!$D$13</f>
        <v>0.49217208025717235</v>
      </c>
      <c r="P187" s="376">
        <f>(I187+L187)*'Taxes &amp; Other Charges'!$D$14</f>
        <v>9.7319891803687664E-2</v>
      </c>
      <c r="Q187" s="376">
        <f>(G187+H187+J187+K187+M187+N187+O187-L187)*'Taxes &amp; Other Charges'!$D$15</f>
        <v>2.4350356470425711</v>
      </c>
      <c r="R187" s="376">
        <f>(G187+H187+I187+J187+K187+M187+N187+O187+P187+Q187)*'Taxes &amp; Other Charges'!$D$16</f>
        <v>4.3748102577135439</v>
      </c>
      <c r="S187" s="377">
        <f t="shared" si="56"/>
        <v>18.164062567920592</v>
      </c>
      <c r="T187" s="373">
        <f t="shared" si="57"/>
        <v>179.36722056625527</v>
      </c>
      <c r="U187" s="374">
        <f t="shared" si="58"/>
        <v>171.03410467314845</v>
      </c>
    </row>
    <row r="188" spans="2:21" x14ac:dyDescent="0.2">
      <c r="B188" s="101" t="s">
        <v>31</v>
      </c>
      <c r="C188" s="101">
        <v>31</v>
      </c>
      <c r="D188" s="102">
        <v>744</v>
      </c>
      <c r="E188" s="102">
        <v>3624</v>
      </c>
      <c r="F188" s="193">
        <f>'Energy Charge'!I300+'Energy Charge'!I314+'Energy Charge'!I328</f>
        <v>1072.9867384181796</v>
      </c>
      <c r="G188" s="107">
        <f>C188*'Residential Rates'!$K$50</f>
        <v>14.879999999999999</v>
      </c>
      <c r="H188" s="107">
        <f>'Energy Charge'!K300+'Energy Charge'!K314+'Energy Charge'!K328</f>
        <v>82.915958524685095</v>
      </c>
      <c r="I188" s="109">
        <f>('Energy Charge'!I300*PSC!D$49)+('Energy Charge'!I314*PSC!E$49)+('Energy Charge'!I328*PSC!F$49)</f>
        <v>88.483193836783101</v>
      </c>
      <c r="J188" s="375">
        <f>(G188+H188)*'Taxes &amp; Other Charges'!$D$4</f>
        <v>-2.4292516097531776</v>
      </c>
      <c r="K188" s="376">
        <f>(G188+H188)*'Taxes &amp; Other Charges'!$D$5</f>
        <v>1.9947441660280016</v>
      </c>
      <c r="L188" s="376">
        <f>F188*'Taxes &amp; Other Charges'!$D$7</f>
        <v>4.0773496059890828</v>
      </c>
      <c r="M188" s="376">
        <f>F188*'Taxes &amp; Other Charges'!$D$8</f>
        <v>3.5108126081042839</v>
      </c>
      <c r="N188" s="376">
        <f>(G188+H188+J188+K188+M188+I188)*'Taxes &amp; Other Charges'!$D$11</f>
        <v>4.4612145793089626</v>
      </c>
      <c r="O188" s="376">
        <f>(G188+H188+I188+J188+K188+M188+N188)*'Taxes &amp; Other Charges'!$D$13</f>
        <v>0.55470331556495722</v>
      </c>
      <c r="P188" s="376">
        <f>(I188+L188)*'Taxes &amp; Other Charges'!$D$14</f>
        <v>0.11819981397642007</v>
      </c>
      <c r="Q188" s="376">
        <f>(G188+H188+J188+K188+M188+N188+O188-L188)*'Taxes &amp; Other Charges'!$D$15</f>
        <v>2.5757122382101327</v>
      </c>
      <c r="R188" s="376">
        <f>(G188+H188+I188+J188+K188+M188+N188+O188+P188+Q188)*'Taxes &amp; Other Charges'!$D$16</f>
        <v>4.9266321868226948</v>
      </c>
      <c r="S188" s="377">
        <f t="shared" si="56"/>
        <v>19.790116904251356</v>
      </c>
      <c r="T188" s="373">
        <f t="shared" si="57"/>
        <v>201.99191965973048</v>
      </c>
      <c r="U188" s="374">
        <f t="shared" si="58"/>
        <v>192.60407289359881</v>
      </c>
    </row>
    <row r="189" spans="2:21" x14ac:dyDescent="0.2">
      <c r="B189" s="110" t="s">
        <v>83</v>
      </c>
      <c r="C189" s="110">
        <v>30</v>
      </c>
      <c r="D189" s="111">
        <v>720</v>
      </c>
      <c r="E189" s="111">
        <v>4344</v>
      </c>
      <c r="F189" s="194">
        <f>'Energy Charge'!I301+'Energy Charge'!I315+'Energy Charge'!I329</f>
        <v>1300.9520861398664</v>
      </c>
      <c r="G189" s="124">
        <f>C189*'Residential Rates'!$K$50</f>
        <v>14.399999999999999</v>
      </c>
      <c r="H189" s="124">
        <f>'Energy Charge'!K301+'Energy Charge'!K315+'Energy Charge'!K329</f>
        <v>112.63921500791535</v>
      </c>
      <c r="I189" s="79">
        <f>('Energy Charge'!I301*PSC!D$55)+('Energy Charge'!I315*PSC!E$55)+('Energy Charge'!I329*PSC!F$55)</f>
        <v>112.37418846206614</v>
      </c>
      <c r="J189" s="378">
        <f>(G189+H189)*'Taxes &amp; Other Charges'!$D$4</f>
        <v>-3.1556541007966175</v>
      </c>
      <c r="K189" s="379">
        <f>(G189+H189)*'Taxes &amp; Other Charges'!$D$5</f>
        <v>2.591218868516449</v>
      </c>
      <c r="L189" s="379">
        <f>F189*'Taxes &amp; Other Charges'!$D$6</f>
        <v>15.611425033678398</v>
      </c>
      <c r="M189" s="379">
        <f>F189*'Taxes &amp; Other Charges'!$D$8</f>
        <v>4.2567152258496428</v>
      </c>
      <c r="N189" s="379">
        <f>(G189+H189+J189+K189+M189+I189)*'Taxes &amp; Other Charges'!$D$11</f>
        <v>5.7275699024012603</v>
      </c>
      <c r="O189" s="379">
        <f>(G189+H189+I189+J189+K189+M189+N189)*'Taxes &amp; Other Charges'!$D$13</f>
        <v>0.71216077113335519</v>
      </c>
      <c r="P189" s="379">
        <f>(I189+L189)*'Taxes &amp; Other Charges'!$D$14</f>
        <v>0.16343762843406578</v>
      </c>
      <c r="Q189" s="379">
        <f>(G189+H189+J189+K189+M189+N189+O189-L189)*'Taxes &amp; Other Charges'!$D$15</f>
        <v>3.0753413964252858</v>
      </c>
      <c r="R189" s="379">
        <f>(G189+H189+I189+J189+K189+M189+N189+O189+P189+Q189)*'Taxes &amp; Other Charges'!$D$16</f>
        <v>6.3196048290486218</v>
      </c>
      <c r="S189" s="380">
        <f t="shared" si="56"/>
        <v>35.301819554690468</v>
      </c>
      <c r="T189" s="373">
        <f t="shared" si="57"/>
        <v>259.10379799099348</v>
      </c>
      <c r="U189" s="374">
        <f t="shared" si="58"/>
        <v>247.05662325954361</v>
      </c>
    </row>
    <row r="190" spans="2:21" x14ac:dyDescent="0.2">
      <c r="B190" s="110" t="s">
        <v>99</v>
      </c>
      <c r="C190" s="110">
        <v>31</v>
      </c>
      <c r="D190" s="111">
        <v>744</v>
      </c>
      <c r="E190" s="111">
        <v>5088</v>
      </c>
      <c r="F190" s="194">
        <f>'Energy Charge'!I302+'Energy Charge'!I316+'Energy Charge'!I330</f>
        <v>1695.3108918153687</v>
      </c>
      <c r="G190" s="124">
        <f>C190*'Residential Rates'!$K$50</f>
        <v>14.879999999999999</v>
      </c>
      <c r="H190" s="124">
        <f>'Energy Charge'!K302+'Energy Charge'!K316+'Energy Charge'!K330</f>
        <v>154.14448958296992</v>
      </c>
      <c r="I190" s="79">
        <f>('Energy Charge'!I302*PSC!D$61)+('Energy Charge'!I316*PSC!E$61)+('Energy Charge'!I330*PSC!F$61)</f>
        <v>192.6609925481402</v>
      </c>
      <c r="J190" s="378">
        <f>(G190+H190)*'Taxes &amp; Other Charges'!$D$4</f>
        <v>-4.1985683212409732</v>
      </c>
      <c r="K190" s="379">
        <f>(G190+H190)*'Taxes &amp; Other Charges'!$D$5</f>
        <v>3.447592514023837</v>
      </c>
      <c r="L190" s="379">
        <f>F190*'Taxes &amp; Other Charges'!$D$6</f>
        <v>20.343730701784423</v>
      </c>
      <c r="M190" s="379">
        <f>F190*'Taxes &amp; Other Charges'!$D$8</f>
        <v>5.547057238019887</v>
      </c>
      <c r="N190" s="379">
        <f>(G190+H190+J190+K190+M190+I190)*'Taxes &amp; Other Charges'!$D$11</f>
        <v>8.6343056375186666</v>
      </c>
      <c r="O190" s="379">
        <f>(G190+H190+I190+J190+K190+M190+N190)*'Taxes &amp; Other Charges'!$D$13</f>
        <v>1.0735816176487729</v>
      </c>
      <c r="P190" s="379">
        <f>(I190+L190)*'Taxes &amp; Other Charges'!$D$14</f>
        <v>0.27200703159015371</v>
      </c>
      <c r="Q190" s="379">
        <f>(G190+H190+J190+K190+M190+N190+O190-L190)*'Taxes &amp; Other Charges'!$D$15</f>
        <v>4.1284104227214709</v>
      </c>
      <c r="R190" s="379">
        <f>(G190+H190+I190+J190+K190+M190+N190+O190+P190+Q190)*'Taxes &amp; Other Charges'!$D$16</f>
        <v>9.5147467067847966</v>
      </c>
      <c r="S190" s="380">
        <f t="shared" si="56"/>
        <v>48.762863548851037</v>
      </c>
      <c r="T190" s="373">
        <f t="shared" si="57"/>
        <v>390.10461497817664</v>
      </c>
      <c r="U190" s="374">
        <f t="shared" si="58"/>
        <v>371.95556263387317</v>
      </c>
    </row>
    <row r="191" spans="2:21" x14ac:dyDescent="0.2">
      <c r="B191" s="110" t="s">
        <v>84</v>
      </c>
      <c r="C191" s="110">
        <v>31</v>
      </c>
      <c r="D191" s="111">
        <v>744</v>
      </c>
      <c r="E191" s="111">
        <v>5832</v>
      </c>
      <c r="F191" s="194">
        <f>'Energy Charge'!I303+'Energy Charge'!I317+'Energy Charge'!I331</f>
        <v>1617.0821341474275</v>
      </c>
      <c r="G191" s="124">
        <f>C191*'Residential Rates'!$K$50</f>
        <v>14.879999999999999</v>
      </c>
      <c r="H191" s="124">
        <f>'Energy Charge'!K303+'Energy Charge'!K317+'Energy Charge'!K331</f>
        <v>146.29137214773712</v>
      </c>
      <c r="I191" s="79">
        <f>('Energy Charge'!I303*PSC!D$67)+('Energy Charge'!I317*PSC!E$67)+('Energy Charge'!I331*PSC!F$67)</f>
        <v>196.65545724286545</v>
      </c>
      <c r="J191" s="378">
        <f>(G191+H191)*'Taxes &amp; Other Charges'!$D$4</f>
        <v>-4.00349688414979</v>
      </c>
      <c r="K191" s="379">
        <f>(G191+H191)*'Taxes &amp; Other Charges'!$D$5</f>
        <v>3.2874124776973939</v>
      </c>
      <c r="L191" s="379">
        <f>F191*'Taxes &amp; Other Charges'!$D$6</f>
        <v>19.404985609769131</v>
      </c>
      <c r="M191" s="379">
        <f>F191*'Taxes &amp; Other Charges'!$D$8</f>
        <v>5.2910927429303829</v>
      </c>
      <c r="N191" s="379">
        <f>(G191+H191+J191+K191+M191+I191)*'Taxes &amp; Other Charges'!$D$11</f>
        <v>8.5381872968500172</v>
      </c>
      <c r="O191" s="379">
        <f>(G191+H191+I191+J191+K191+M191+N191)*'Taxes &amp; Other Charges'!$D$13</f>
        <v>1.0616303516184895</v>
      </c>
      <c r="P191" s="379">
        <f>(I191+L191)*'Taxes &amp; Other Charges'!$D$14</f>
        <v>0.27590918552281435</v>
      </c>
      <c r="Q191" s="379">
        <f>(G191+H191+J191+K191+M191+N191+O191-L191)*'Taxes &amp; Other Charges'!$D$15</f>
        <v>3.9451567356172124</v>
      </c>
      <c r="R191" s="379">
        <f>(G191+H191+I191+J191+K191+M191+N191+O191+P191+Q191)*'Taxes &amp; Other Charges'!$D$16</f>
        <v>9.4055680324172286</v>
      </c>
      <c r="S191" s="380">
        <f t="shared" si="56"/>
        <v>47.206445548272882</v>
      </c>
      <c r="T191" s="373">
        <f t="shared" si="57"/>
        <v>385.62828932910639</v>
      </c>
      <c r="U191" s="374">
        <f t="shared" si="58"/>
        <v>367.68453399983912</v>
      </c>
    </row>
    <row r="192" spans="2:21" x14ac:dyDescent="0.2">
      <c r="B192" s="110" t="s">
        <v>100</v>
      </c>
      <c r="C192" s="110">
        <v>30</v>
      </c>
      <c r="D192" s="111">
        <v>720</v>
      </c>
      <c r="E192" s="111">
        <v>6552</v>
      </c>
      <c r="F192" s="194">
        <f>'Energy Charge'!I304+'Energy Charge'!I318+'Energy Charge'!I332</f>
        <v>1307.4739413172176</v>
      </c>
      <c r="G192" s="124">
        <f>C192*'Residential Rates'!$K$50</f>
        <v>14.399999999999999</v>
      </c>
      <c r="H192" s="124">
        <f>'Energy Charge'!K304+'Energy Charge'!K318+'Energy Charge'!K332</f>
        <v>112.82382386406954</v>
      </c>
      <c r="I192" s="79">
        <f>('Energy Charge'!I304*PSC!D$73)+('Energy Charge'!I318*PSC!E$73)+('Energy Charge'!I332*PSC!F$73)</f>
        <v>146.96889726930195</v>
      </c>
      <c r="J192" s="378">
        <f>(G192+H192)*'Taxes &amp; Other Charges'!$D$4</f>
        <v>-3.1602397847834878</v>
      </c>
      <c r="K192" s="379">
        <f>(G192+H192)*'Taxes &amp; Other Charges'!$D$5</f>
        <v>2.5949843353554263</v>
      </c>
      <c r="L192" s="379">
        <f>F192*'Taxes &amp; Other Charges'!$D$6</f>
        <v>15.689687295806612</v>
      </c>
      <c r="M192" s="379">
        <f>F192*'Taxes &amp; Other Charges'!$D$8</f>
        <v>4.2780547359899366</v>
      </c>
      <c r="N192" s="379">
        <f>(G192+H192+J192+K192+M192+I192)*'Taxes &amp; Other Charges'!$D$11</f>
        <v>6.5474540610936307</v>
      </c>
      <c r="O192" s="379">
        <f>(G192+H192+I192+J192+K192+M192+N192)*'Taxes &amp; Other Charges'!$D$13</f>
        <v>0.81410441296469926</v>
      </c>
      <c r="P192" s="379">
        <f>(I192+L192)*'Taxes &amp; Other Charges'!$D$14</f>
        <v>0.20771501248964361</v>
      </c>
      <c r="Q192" s="379">
        <f>(G192+H192+J192+K192+M192+N192+O192-L192)*'Taxes &amp; Other Charges'!$D$15</f>
        <v>3.101872298026414</v>
      </c>
      <c r="R192" s="379">
        <f>(G192+H192+I192+J192+K192+M192+N192+O192+P192+Q192)*'Taxes &amp; Other Charges'!$D$16</f>
        <v>7.2144166551126947</v>
      </c>
      <c r="S192" s="380">
        <f t="shared" si="56"/>
        <v>37.288049022055574</v>
      </c>
      <c r="T192" s="373">
        <f t="shared" si="57"/>
        <v>295.79108285962047</v>
      </c>
      <c r="U192" s="374">
        <f t="shared" si="58"/>
        <v>282.02921214341416</v>
      </c>
    </row>
    <row r="193" spans="2:21" x14ac:dyDescent="0.2">
      <c r="B193" s="101" t="s">
        <v>86</v>
      </c>
      <c r="C193" s="101">
        <v>31</v>
      </c>
      <c r="D193" s="102">
        <v>744</v>
      </c>
      <c r="E193" s="102">
        <v>7296</v>
      </c>
      <c r="F193" s="193">
        <f>'Energy Charge'!I305+'Energy Charge'!I319+'Energy Charge'!I333</f>
        <v>1100.5656308559926</v>
      </c>
      <c r="G193" s="107">
        <f>C193*'Residential Rates'!$K$50</f>
        <v>14.879999999999999</v>
      </c>
      <c r="H193" s="107">
        <f>'Energy Charge'!K305+'Energy Charge'!K319+'Energy Charge'!K333</f>
        <v>85.485134931218852</v>
      </c>
      <c r="I193" s="109">
        <f>('Energy Charge'!I305*PSC!D$79)+('Energy Charge'!I319*PSC!E$79)+('Energy Charge'!I333*PSC!F$79)</f>
        <v>119.75269828479961</v>
      </c>
      <c r="J193" s="375">
        <f>(G193+H193)*'Taxes &amp; Other Charges'!$D$4</f>
        <v>-2.493069951691476</v>
      </c>
      <c r="K193" s="376">
        <f>(G193+H193)*'Taxes &amp; Other Charges'!$D$5</f>
        <v>2.0471476571920708</v>
      </c>
      <c r="L193" s="376">
        <f>F193*'Taxes &amp; Other Charges'!$D$7</f>
        <v>4.1821493972527719</v>
      </c>
      <c r="M193" s="376">
        <f>F193*'Taxes &amp; Other Charges'!$D$8</f>
        <v>3.6010507441608079</v>
      </c>
      <c r="N193" s="376">
        <f>(G193+H193+J193+K193+M193+I193)*'Taxes &amp; Other Charges'!$D$11</f>
        <v>5.2603109768434173</v>
      </c>
      <c r="O193" s="376">
        <f>(G193+H193+I193+J193+K193+M193+N193)*'Taxes &amp; Other Charges'!$D$13</f>
        <v>0.65406222630290167</v>
      </c>
      <c r="P193" s="376">
        <f>(I193+L193)*'Taxes &amp; Other Charges'!$D$14</f>
        <v>0.15826480048998087</v>
      </c>
      <c r="Q193" s="376">
        <f>(G193+H193+J193+K193+M193+N193+O193-L193)*'Taxes &amp; Other Charges'!$D$15</f>
        <v>2.6627826733381896</v>
      </c>
      <c r="R193" s="376">
        <f>(G193+H193+I193+J193+K193+M193+N193+O193+P193+Q193)*'Taxes &amp; Other Charges'!$D$16</f>
        <v>5.8002095585663591</v>
      </c>
      <c r="S193" s="377">
        <f t="shared" si="56"/>
        <v>21.872908082455023</v>
      </c>
      <c r="T193" s="373">
        <f t="shared" si="57"/>
        <v>237.80859190122072</v>
      </c>
      <c r="U193" s="374">
        <f t="shared" si="58"/>
        <v>226.74807136581094</v>
      </c>
    </row>
    <row r="194" spans="2:21" x14ac:dyDescent="0.2">
      <c r="B194" s="101" t="s">
        <v>87</v>
      </c>
      <c r="C194" s="101">
        <v>30</v>
      </c>
      <c r="D194" s="102">
        <v>720</v>
      </c>
      <c r="E194" s="102">
        <v>8016</v>
      </c>
      <c r="F194" s="193">
        <f>'Energy Charge'!I306+'Energy Charge'!I320+'Energy Charge'!I334</f>
        <v>1054.1623115339225</v>
      </c>
      <c r="G194" s="107">
        <f>C194*'Residential Rates'!$K$50</f>
        <v>14.399999999999999</v>
      </c>
      <c r="H194" s="107">
        <f>'Energy Charge'!K306+'Energy Charge'!K320+'Energy Charge'!K334</f>
        <v>81.333388543288791</v>
      </c>
      <c r="I194" s="109">
        <f>('Energy Charge'!I306*PSC!D$85)+('Energy Charge'!I320*PSC!E$85)+('Energy Charge'!I334*PSC!F$85)</f>
        <v>116.7535825097206</v>
      </c>
      <c r="J194" s="375">
        <f>(G194+H194)*'Taxes &amp; Other Charges'!$D$4</f>
        <v>-2.3780173714152935</v>
      </c>
      <c r="K194" s="376">
        <f>(G194+H194)*'Taxes &amp; Other Charges'!$D$5</f>
        <v>1.952673926117461</v>
      </c>
      <c r="L194" s="376">
        <f>F194*'Taxes &amp; Other Charges'!$D$7</f>
        <v>4.005816783828906</v>
      </c>
      <c r="M194" s="376">
        <f>F194*'Taxes &amp; Other Charges'!$D$8</f>
        <v>3.4492190833389946</v>
      </c>
      <c r="N194" s="376">
        <f>(G194+H194+J194+K194+M194+I194)*'Taxes &amp; Other Charges'!$D$11</f>
        <v>5.0774355480411506</v>
      </c>
      <c r="O194" s="376">
        <f>(G194+H194+I194+J194+K194+M194+N194)*'Taxes &amp; Other Charges'!$D$13</f>
        <v>0.63132366376828031</v>
      </c>
      <c r="P194" s="376">
        <f>(I194+L194)*'Taxes &amp; Other Charges'!$D$14</f>
        <v>0.15420975289786271</v>
      </c>
      <c r="Q194" s="376">
        <f>(G194+H194+J194+K194+M194+N194+O194-L194)*'Taxes &amp; Other Charges'!$D$15</f>
        <v>2.541542767008945</v>
      </c>
      <c r="R194" s="376">
        <f>(G194+H194+I194+J194+K194+M194+N194+O194+P194+Q194)*'Taxes &amp; Other Charges'!$D$16</f>
        <v>5.5978839605691686</v>
      </c>
      <c r="S194" s="377">
        <f t="shared" si="56"/>
        <v>21.032088114155474</v>
      </c>
      <c r="T194" s="373">
        <f t="shared" si="57"/>
        <v>229.51324238333589</v>
      </c>
      <c r="U194" s="374">
        <f t="shared" si="58"/>
        <v>218.83792287472559</v>
      </c>
    </row>
    <row r="195" spans="2:21" ht="13.5" thickBot="1" x14ac:dyDescent="0.25">
      <c r="B195" s="114" t="s">
        <v>88</v>
      </c>
      <c r="C195" s="114">
        <v>31</v>
      </c>
      <c r="D195" s="115">
        <v>744</v>
      </c>
      <c r="E195" s="115">
        <v>8760</v>
      </c>
      <c r="F195" s="195">
        <f>'Energy Charge'!I307+'Energy Charge'!I321+'Energy Charge'!I335</f>
        <v>1151.596458230958</v>
      </c>
      <c r="G195" s="116">
        <f>C195*'Residential Rates'!$K$50</f>
        <v>14.879999999999999</v>
      </c>
      <c r="H195" s="116">
        <f>'Energy Charge'!K307+'Energy Charge'!K321+'Energy Charge'!K335</f>
        <v>93.170689338999594</v>
      </c>
      <c r="I195" s="118">
        <f>('Energy Charge'!I307*PSC!D$91)+('Energy Charge'!I321*PSC!E$91)+('Energy Charge'!I335*PSC!F$91)</f>
        <v>118.8940321550927</v>
      </c>
      <c r="J195" s="381">
        <f>(G195+H195)*'Taxes &amp; Other Charges'!$D$4</f>
        <v>-2.6839791231807499</v>
      </c>
      <c r="K195" s="382">
        <f>(G195+H195)*'Taxes &amp; Other Charges'!$D$5</f>
        <v>2.2039099104475746</v>
      </c>
      <c r="L195" s="382">
        <f>F195*'Taxes &amp; Other Charges'!$D$7</f>
        <v>4.3760665412776403</v>
      </c>
      <c r="M195" s="382">
        <f>F195*'Taxes &amp; Other Charges'!$D$8</f>
        <v>3.7680236113316945</v>
      </c>
      <c r="N195" s="382">
        <f>(G195+H195+J195+K195+M195+I195)*'Taxes &amp; Other Charges'!$D$11</f>
        <v>5.4242818440317961</v>
      </c>
      <c r="O195" s="382">
        <f>(G195+H195+I195+J195+K195+M195+N195)*'Taxes &amp; Other Charges'!$D$13</f>
        <v>0.67445021304249997</v>
      </c>
      <c r="P195" s="382">
        <f>(I195+L195)*'Taxes &amp; Other Charges'!$D$14</f>
        <v>0.15741591603526492</v>
      </c>
      <c r="Q195" s="382">
        <f>(G195+H195+J195+K195+M195+N195+O195-L195)*'Taxes &amp; Other Charges'!$D$15</f>
        <v>2.8603380628016346</v>
      </c>
      <c r="R195" s="382">
        <f>(G195+H195+I195+J195+K195+M195+N195+O195+P195+Q195)*'Taxes &amp; Other Charges'!$D$16</f>
        <v>5.98372904821505</v>
      </c>
      <c r="S195" s="383">
        <f t="shared" si="56"/>
        <v>22.764236024002404</v>
      </c>
      <c r="T195" s="373">
        <f t="shared" si="57"/>
        <v>245.33289097681703</v>
      </c>
      <c r="U195" s="374">
        <f t="shared" si="58"/>
        <v>233.92488008457019</v>
      </c>
    </row>
    <row r="196" spans="2:21" x14ac:dyDescent="0.2">
      <c r="E196" s="120" t="s">
        <v>91</v>
      </c>
      <c r="F196" s="121">
        <f>SUM(F184:F195)</f>
        <v>14637.915541344701</v>
      </c>
      <c r="G196" s="88">
        <f>SUM(G184:G195)</f>
        <v>175.2</v>
      </c>
      <c r="H196" s="88">
        <f>SUM(H184:H195)</f>
        <v>1212.9515221213019</v>
      </c>
      <c r="I196" s="88">
        <f>SUM(I184:I195)</f>
        <v>1454.7304983605716</v>
      </c>
      <c r="J196" s="374">
        <f t="shared" ref="J196:S196" si="59">SUM(J184:J195)</f>
        <v>-34.481683809493141</v>
      </c>
      <c r="K196" s="374">
        <f t="shared" si="59"/>
        <v>28.314126596708196</v>
      </c>
      <c r="L196" s="374">
        <f t="shared" si="59"/>
        <v>104.17479529515288</v>
      </c>
      <c r="M196" s="374">
        <f t="shared" si="59"/>
        <v>47.895259651279865</v>
      </c>
      <c r="N196" s="374">
        <f t="shared" si="59"/>
        <v>67.961405072003885</v>
      </c>
      <c r="O196" s="374">
        <f t="shared" si="59"/>
        <v>8.4502585683141689</v>
      </c>
      <c r="P196" s="374">
        <f t="shared" si="59"/>
        <v>1.9907220599983599</v>
      </c>
      <c r="Q196" s="374">
        <f t="shared" si="59"/>
        <v>35.472135034402626</v>
      </c>
      <c r="R196" s="374">
        <f t="shared" si="59"/>
        <v>74.96210609137718</v>
      </c>
      <c r="S196" s="384">
        <f t="shared" si="59"/>
        <v>334.73912455974408</v>
      </c>
      <c r="T196" s="364"/>
      <c r="U196" s="364"/>
    </row>
    <row r="197" spans="2:21" ht="13.5" thickBot="1" x14ac:dyDescent="0.25">
      <c r="J197" s="364"/>
      <c r="K197" s="364"/>
      <c r="L197" s="364"/>
      <c r="M197" s="364"/>
      <c r="N197" s="364"/>
      <c r="O197" s="364"/>
      <c r="P197" s="364"/>
      <c r="Q197" s="364"/>
      <c r="R197" s="364"/>
      <c r="S197" s="364"/>
      <c r="T197" s="364"/>
      <c r="U197" s="364"/>
    </row>
    <row r="198" spans="2:21" ht="16.5" thickBot="1" x14ac:dyDescent="0.3">
      <c r="B198" s="133" t="s">
        <v>254</v>
      </c>
      <c r="C198" s="94"/>
      <c r="D198" s="95"/>
      <c r="J198" s="585" t="s">
        <v>40</v>
      </c>
      <c r="K198" s="586"/>
      <c r="L198" s="586"/>
      <c r="M198" s="586"/>
      <c r="N198" s="586"/>
      <c r="O198" s="586"/>
      <c r="P198" s="586"/>
      <c r="Q198" s="586"/>
      <c r="R198" s="586"/>
      <c r="S198" s="587"/>
      <c r="T198" s="364"/>
      <c r="U198" s="364"/>
    </row>
    <row r="199" spans="2:21" ht="63.75" x14ac:dyDescent="0.2">
      <c r="B199" s="96" t="s">
        <v>27</v>
      </c>
      <c r="C199" s="96" t="s">
        <v>90</v>
      </c>
      <c r="D199" s="96" t="s">
        <v>93</v>
      </c>
      <c r="E199" s="96" t="s">
        <v>94</v>
      </c>
      <c r="F199" s="123" t="s">
        <v>114</v>
      </c>
      <c r="G199" s="123" t="s">
        <v>0</v>
      </c>
      <c r="H199" s="97" t="s">
        <v>96</v>
      </c>
      <c r="I199" s="98" t="s">
        <v>78</v>
      </c>
      <c r="J199" s="197" t="s">
        <v>57</v>
      </c>
      <c r="K199" s="198" t="s">
        <v>59</v>
      </c>
      <c r="L199" s="198" t="s">
        <v>97</v>
      </c>
      <c r="M199" s="198" t="s">
        <v>63</v>
      </c>
      <c r="N199" s="198" t="s">
        <v>66</v>
      </c>
      <c r="O199" s="198" t="s">
        <v>70</v>
      </c>
      <c r="P199" s="198" t="s">
        <v>71</v>
      </c>
      <c r="Q199" s="198" t="s">
        <v>72</v>
      </c>
      <c r="R199" s="198" t="s">
        <v>73</v>
      </c>
      <c r="S199" s="99" t="s">
        <v>98</v>
      </c>
      <c r="T199" s="100" t="s">
        <v>167</v>
      </c>
      <c r="U199" s="100" t="s">
        <v>338</v>
      </c>
    </row>
    <row r="200" spans="2:21" x14ac:dyDescent="0.2">
      <c r="B200" s="101" t="s">
        <v>79</v>
      </c>
      <c r="C200" s="101">
        <v>31</v>
      </c>
      <c r="D200" s="102">
        <v>744</v>
      </c>
      <c r="E200" s="102"/>
      <c r="F200" s="193">
        <f>'Energy Charge'!I340+'Energy Charge'!I354</f>
        <v>1185.5134393101162</v>
      </c>
      <c r="G200" s="103">
        <f>C200*'Residential Rates'!$J$63</f>
        <v>14.879999999999999</v>
      </c>
      <c r="H200" s="103">
        <f>'Energy Charge'!K340+'Energy Charge'!K354</f>
        <v>92.739764934787246</v>
      </c>
      <c r="I200" s="105">
        <f>('Energy Charge'!I340*PSC!D28)+('Energy Charge'!I354*PSC!E28)</f>
        <v>116.940284938829</v>
      </c>
      <c r="J200" s="370">
        <f>(G200+H200)*'Taxes &amp; Other Charges'!$D$4</f>
        <v>-2.6732749609801152</v>
      </c>
      <c r="K200" s="371">
        <f>(G200+H200)*'Taxes &amp; Other Charges'!$D$5</f>
        <v>2.1951203453748551</v>
      </c>
      <c r="L200" s="371">
        <f>F200*'Taxes &amp; Other Charges'!$D$7</f>
        <v>4.5049510693784418</v>
      </c>
      <c r="M200" s="371">
        <f>F200*'Taxes &amp; Other Charges'!$D$8</f>
        <v>3.8789999734227001</v>
      </c>
      <c r="N200" s="371">
        <f>(G200+H200+J200+K200+M200+I200)*'Taxes &amp; Other Charges'!$D$11</f>
        <v>5.3707586916525774</v>
      </c>
      <c r="O200" s="371">
        <f>(G200+H200+I200+J200+K200+M200+N200)*'Taxes &amp; Other Charges'!$D$13</f>
        <v>0.66779519352787287</v>
      </c>
      <c r="P200" s="371">
        <f>(I200+L200)*'Taxes &amp; Other Charges'!$D$14</f>
        <v>0.15508556638248089</v>
      </c>
      <c r="Q200" s="371">
        <f>(G200+H200+J200+K200+M200+N200+O200-L200)*'Taxes &amp; Other Charges'!$D$15</f>
        <v>2.8475090374295813</v>
      </c>
      <c r="R200" s="371">
        <f>(G200+H200+I200+J200+K200+M200+N200+O200+P200+Q200)*'Taxes &amp; Other Charges'!$D$16</f>
        <v>5.925051093010655</v>
      </c>
      <c r="S200" s="372">
        <f t="shared" ref="S200:S211" si="60">SUM(J200:R200)</f>
        <v>22.871996009199048</v>
      </c>
      <c r="T200" s="373">
        <f>SUM(G200:K200,M200:R200)</f>
        <v>242.92709481343684</v>
      </c>
      <c r="U200" s="374">
        <f>SUM(G200:I200,J200:K200,O200:Q200,M200)</f>
        <v>231.63128502877359</v>
      </c>
    </row>
    <row r="201" spans="2:21" x14ac:dyDescent="0.2">
      <c r="B201" s="101" t="s">
        <v>80</v>
      </c>
      <c r="C201" s="101">
        <v>28</v>
      </c>
      <c r="D201" s="102">
        <v>672</v>
      </c>
      <c r="E201" s="102">
        <v>1416</v>
      </c>
      <c r="F201" s="193">
        <f>'Energy Charge'!I341+'Energy Charge'!I355</f>
        <v>1034.5054818411277</v>
      </c>
      <c r="G201" s="107">
        <f>C201*'Residential Rates'!$J$63</f>
        <v>13.44</v>
      </c>
      <c r="H201" s="107">
        <f>'Energy Charge'!K341+'Energy Charge'!K355</f>
        <v>80.205100450954745</v>
      </c>
      <c r="I201" s="109">
        <f>('Energy Charge'!I341*PSC!D34)+('Energy Charge'!I355*PSC!E34)</f>
        <v>92.966050594967783</v>
      </c>
      <c r="J201" s="375">
        <f>(G201+H201)*'Taxes &amp; Other Charges'!$D$4</f>
        <v>-2.3261442952017157</v>
      </c>
      <c r="K201" s="376">
        <f>(G201+H201)*'Taxes &amp; Other Charges'!$D$5</f>
        <v>1.9100791138981237</v>
      </c>
      <c r="L201" s="376">
        <f>F201*'Taxes &amp; Other Charges'!$D$7</f>
        <v>3.9311208309962851</v>
      </c>
      <c r="M201" s="376">
        <f>F201*'Taxes &amp; Other Charges'!$D$8</f>
        <v>3.3849019365841699</v>
      </c>
      <c r="N201" s="376">
        <f>(G201+H201+J201+K201+M201+I201)*'Taxes &amp; Other Charges'!$D$11</f>
        <v>4.4665045125963454</v>
      </c>
      <c r="O201" s="376">
        <f>(G201+H201+I201+J201+K201+M201+N201)*'Taxes &amp; Other Charges'!$D$13</f>
        <v>0.55536106100209393</v>
      </c>
      <c r="P201" s="376">
        <f>(I201+L201)*'Taxes &amp; Other Charges'!$D$14</f>
        <v>0.12373768791095612</v>
      </c>
      <c r="Q201" s="376">
        <f>(G201+H201+J201+K201+M201+N201+O201-L201)*'Taxes &amp; Other Charges'!$D$15</f>
        <v>2.4718307486236393</v>
      </c>
      <c r="R201" s="376">
        <f>(G201+H201+I201+J201+K201+M201+N201+O201+P201+Q201)*'Taxes &amp; Other Charges'!$D$16</f>
        <v>4.9299355452834028</v>
      </c>
      <c r="S201" s="377">
        <f t="shared" si="60"/>
        <v>19.4473271416933</v>
      </c>
      <c r="T201" s="373">
        <f t="shared" ref="T201:T211" si="61">SUM(G201:K201,M201:R201)</f>
        <v>202.12735735661951</v>
      </c>
      <c r="U201" s="374">
        <f t="shared" ref="U201:U211" si="62">SUM(G201:I201,J201:K201,O201:Q201,M201)</f>
        <v>192.73091729873977</v>
      </c>
    </row>
    <row r="202" spans="2:21" x14ac:dyDescent="0.2">
      <c r="B202" s="101" t="s">
        <v>81</v>
      </c>
      <c r="C202" s="101">
        <v>31</v>
      </c>
      <c r="D202" s="102">
        <v>744</v>
      </c>
      <c r="E202" s="102">
        <v>2160</v>
      </c>
      <c r="F202" s="193">
        <f>'Energy Charge'!I342+'Energy Charge'!I356</f>
        <v>1097.0493783746178</v>
      </c>
      <c r="G202" s="107">
        <f>C202*'Residential Rates'!$J$63</f>
        <v>14.879999999999999</v>
      </c>
      <c r="H202" s="107">
        <f>'Energy Charge'!K342+'Energy Charge'!K356</f>
        <v>84.393217523925827</v>
      </c>
      <c r="I202" s="109">
        <f>('Energy Charge'!I342*PSC!D40)+('Energy Charge'!I356*PSC!E40)</f>
        <v>83.397254228728954</v>
      </c>
      <c r="J202" s="375">
        <f>(G202+H202)*'Taxes &amp; Other Charges'!$D$4</f>
        <v>-2.4659467232943175</v>
      </c>
      <c r="K202" s="376">
        <f>(G202+H202)*'Taxes &amp; Other Charges'!$D$5</f>
        <v>2.0248758178355151</v>
      </c>
      <c r="L202" s="376">
        <f>F202*'Taxes &amp; Other Charges'!$D$7</f>
        <v>4.1687876378235478</v>
      </c>
      <c r="M202" s="376">
        <f>F202*'Taxes &amp; Other Charges'!$D$8</f>
        <v>3.5895455660417497</v>
      </c>
      <c r="N202" s="376">
        <f>(G202+H202+J202+K202+M202+I202)*'Taxes &amp; Other Charges'!$D$11</f>
        <v>4.3778943774958803</v>
      </c>
      <c r="O202" s="376">
        <f>(G202+H202+I202+J202+K202+M202+N202)*'Taxes &amp; Other Charges'!$D$13</f>
        <v>0.54434335834307968</v>
      </c>
      <c r="P202" s="376">
        <f>(I202+L202)*'Taxes &amp; Other Charges'!$D$14</f>
        <v>0.11182183546358752</v>
      </c>
      <c r="Q202" s="376">
        <f>(G202+H202+J202+K202+M202+N202+O202-L202)*'Taxes &amp; Other Charges'!$D$15</f>
        <v>2.6102279246055793</v>
      </c>
      <c r="R202" s="376">
        <f>(G202+H202+I202+J202+K202+M202+N202+O202+P202+Q202)*'Taxes &amp; Other Charges'!$D$16</f>
        <v>4.8365808477286469</v>
      </c>
      <c r="S202" s="377">
        <f t="shared" si="60"/>
        <v>19.798130642043269</v>
      </c>
      <c r="T202" s="373">
        <f t="shared" si="61"/>
        <v>198.2998147568745</v>
      </c>
      <c r="U202" s="374">
        <f t="shared" si="62"/>
        <v>189.08533953164996</v>
      </c>
    </row>
    <row r="203" spans="2:21" x14ac:dyDescent="0.2">
      <c r="B203" s="101" t="s">
        <v>82</v>
      </c>
      <c r="C203" s="101">
        <v>30</v>
      </c>
      <c r="D203" s="102">
        <v>720</v>
      </c>
      <c r="E203" s="102">
        <v>2880</v>
      </c>
      <c r="F203" s="193">
        <f>'Energy Charge'!I343+'Energy Charge'!I357</f>
        <v>1020.7170493599086</v>
      </c>
      <c r="G203" s="107">
        <f>C203*'Residential Rates'!$J$63</f>
        <v>14.399999999999999</v>
      </c>
      <c r="H203" s="107">
        <f>'Energy Charge'!K343+'Energy Charge'!K357</f>
        <v>78.139206702440987</v>
      </c>
      <c r="I203" s="109">
        <f>('Energy Charge'!I343*PSC!D46)+('Energy Charge'!I357*PSC!E46)</f>
        <v>72.969038876818786</v>
      </c>
      <c r="J203" s="375">
        <f>(G203+H203)*'Taxes &amp; Other Charges'!$D$4</f>
        <v>-2.2986738944886342</v>
      </c>
      <c r="K203" s="376">
        <f>(G203+H203)*'Taxes &amp; Other Charges'!$D$5</f>
        <v>1.8875221991096889</v>
      </c>
      <c r="L203" s="376">
        <f>F203*'Taxes &amp; Other Charges'!$D$7</f>
        <v>3.8787247875676529</v>
      </c>
      <c r="M203" s="376">
        <f>F203*'Taxes &amp; Other Charges'!$D$8</f>
        <v>3.3397861855056212</v>
      </c>
      <c r="N203" s="376">
        <f>(G203+H203+J203+K203+M203+I203)*'Taxes &amp; Other Charges'!$D$11</f>
        <v>3.9683728944347454</v>
      </c>
      <c r="O203" s="376">
        <f>(G203+H203+I203+J203+K203+M203+N203)*'Taxes &amp; Other Charges'!$D$13</f>
        <v>0.49342383398245626</v>
      </c>
      <c r="P203" s="376">
        <f>(I203+L203)*'Taxes &amp; Other Charges'!$D$14</f>
        <v>9.8134594199421471E-2</v>
      </c>
      <c r="Q203" s="376">
        <f>(G203+H203+J203+K203+M203+N203+O203-L203)*'Taxes &amp; Other Charges'!$D$15</f>
        <v>2.4299920513623223</v>
      </c>
      <c r="R203" s="376">
        <f>(G203+H203+I203+J203+K203+M203+N203+O203+P203+Q203)*'Taxes &amp; Other Charges'!$D$16</f>
        <v>4.3856700860841356</v>
      </c>
      <c r="S203" s="377">
        <f t="shared" si="60"/>
        <v>18.182952737757411</v>
      </c>
      <c r="T203" s="373">
        <f t="shared" si="61"/>
        <v>179.81247352944953</v>
      </c>
      <c r="U203" s="374">
        <f t="shared" si="62"/>
        <v>171.45843054893066</v>
      </c>
    </row>
    <row r="204" spans="2:21" x14ac:dyDescent="0.2">
      <c r="B204" s="101" t="s">
        <v>31</v>
      </c>
      <c r="C204" s="101">
        <v>31</v>
      </c>
      <c r="D204" s="102">
        <v>744</v>
      </c>
      <c r="E204" s="102">
        <v>3624</v>
      </c>
      <c r="F204" s="193">
        <f>'Energy Charge'!I344+'Energy Charge'!I358</f>
        <v>1072.9867384181796</v>
      </c>
      <c r="G204" s="107">
        <f>C204*'Residential Rates'!$J$63</f>
        <v>14.879999999999999</v>
      </c>
      <c r="H204" s="107">
        <f>'Energy Charge'!K344+'Energy Charge'!K358</f>
        <v>82.648557087728136</v>
      </c>
      <c r="I204" s="109">
        <f>('Energy Charge'!I344*PSC!D52)+('Energy Charge'!I358*PSC!E52)</f>
        <v>89.254160482503821</v>
      </c>
      <c r="J204" s="375">
        <f>(G204+H204)*'Taxes &amp; Other Charges'!$D$4</f>
        <v>-2.4226093580591668</v>
      </c>
      <c r="K204" s="376">
        <f>(G204+H204)*'Taxes &amp; Other Charges'!$D$5</f>
        <v>1.9892899789183907</v>
      </c>
      <c r="L204" s="376">
        <f>F204*'Taxes &amp; Other Charges'!$D$7</f>
        <v>4.0773496059890828</v>
      </c>
      <c r="M204" s="376">
        <f>F204*'Taxes &amp; Other Charges'!$D$8</f>
        <v>3.5108126081042839</v>
      </c>
      <c r="N204" s="376">
        <f>(G204+H204+J204+K204+M204+I204)*'Taxes &amp; Other Charges'!$D$11</f>
        <v>4.4731065664290455</v>
      </c>
      <c r="O204" s="376">
        <f>(G204+H204+I204+J204+K204+M204+N204)*'Taxes &amp; Other Charges'!$D$13</f>
        <v>0.55618195430041739</v>
      </c>
      <c r="P204" s="376">
        <f>(I204+L204)*'Taxes &amp; Other Charges'!$D$14</f>
        <v>0.11918433838300543</v>
      </c>
      <c r="Q204" s="376">
        <f>(G204+H204+J204+K204+M204+N204+O204-L204)*'Taxes &amp; Other Charges'!$D$15</f>
        <v>2.5693155695659988</v>
      </c>
      <c r="R204" s="376">
        <f>(G204+H204+I204+J204+K204+M204+N204+O204+P204+Q204)*'Taxes &amp; Other Charges'!$D$16</f>
        <v>4.9394499806968488</v>
      </c>
      <c r="S204" s="377">
        <f t="shared" si="60"/>
        <v>19.812081244327906</v>
      </c>
      <c r="T204" s="373">
        <f t="shared" si="61"/>
        <v>202.51744920857078</v>
      </c>
      <c r="U204" s="374">
        <f t="shared" si="62"/>
        <v>193.10489266144489</v>
      </c>
    </row>
    <row r="205" spans="2:21" x14ac:dyDescent="0.2">
      <c r="B205" s="110" t="s">
        <v>83</v>
      </c>
      <c r="C205" s="110">
        <v>30</v>
      </c>
      <c r="D205" s="111">
        <v>720</v>
      </c>
      <c r="E205" s="111">
        <v>4344</v>
      </c>
      <c r="F205" s="194">
        <f>'Energy Charge'!I345+'Energy Charge'!I359</f>
        <v>1300.9520861398664</v>
      </c>
      <c r="G205" s="124">
        <f>C205*'Residential Rates'!$J$63</f>
        <v>14.399999999999999</v>
      </c>
      <c r="H205" s="124">
        <f>'Energy Charge'!K345+'Energy Charge'!K359</f>
        <v>119.10867159196115</v>
      </c>
      <c r="I205" s="79">
        <f>('Energy Charge'!I345*PSC!D58)+('Energy Charge'!I359*PSC!E58)</f>
        <v>113.28542013811077</v>
      </c>
      <c r="J205" s="378">
        <f>(G205+H205)*'Taxes &amp; Other Charges'!$D$4</f>
        <v>-3.3163554023443154</v>
      </c>
      <c r="K205" s="379">
        <f>(G205+H205)*'Taxes &amp; Other Charges'!$D$5</f>
        <v>2.7231763744612314</v>
      </c>
      <c r="L205" s="379">
        <f>F205*'Taxes &amp; Other Charges'!$D$6</f>
        <v>15.611425033678398</v>
      </c>
      <c r="M205" s="379">
        <f>F205*'Taxes &amp; Other Charges'!$D$8</f>
        <v>4.2567152258496428</v>
      </c>
      <c r="N205" s="379">
        <f>(G205+H205+J205+K205+M205+I205)*'Taxes &amp; Other Charges'!$D$11</f>
        <v>5.9007817139845864</v>
      </c>
      <c r="O205" s="379">
        <f>(G205+H205+I205+J205+K205+M205+N205)*'Taxes &amp; Other Charges'!$D$13</f>
        <v>0.73369776839546996</v>
      </c>
      <c r="P205" s="379">
        <f>(I205+L205)*'Taxes &amp; Other Charges'!$D$14</f>
        <v>0.16460127128437474</v>
      </c>
      <c r="Q205" s="379">
        <f>(G205+H205+J205+K205+M205+N205+O205-L205)*'Taxes &amp; Other Charges'!$D$15</f>
        <v>3.243211939375084</v>
      </c>
      <c r="R205" s="379">
        <f>(G205+H205+I205+J205+K205+M205+N205+O205+P205+Q205)*'Taxes &amp; Other Charges'!$D$16</f>
        <v>6.5124980155269503</v>
      </c>
      <c r="S205" s="380">
        <f t="shared" si="60"/>
        <v>35.829751940211423</v>
      </c>
      <c r="T205" s="373">
        <f t="shared" si="61"/>
        <v>267.01241863660493</v>
      </c>
      <c r="U205" s="374">
        <f t="shared" si="62"/>
        <v>254.59913890709336</v>
      </c>
    </row>
    <row r="206" spans="2:21" x14ac:dyDescent="0.2">
      <c r="B206" s="110" t="s">
        <v>99</v>
      </c>
      <c r="C206" s="110">
        <v>31</v>
      </c>
      <c r="D206" s="111">
        <v>744</v>
      </c>
      <c r="E206" s="111">
        <v>5088</v>
      </c>
      <c r="F206" s="194">
        <f>'Energy Charge'!I346+'Energy Charge'!I360</f>
        <v>1695.3108918153684</v>
      </c>
      <c r="G206" s="124">
        <f>C206*'Residential Rates'!$J$63</f>
        <v>14.879999999999999</v>
      </c>
      <c r="H206" s="124">
        <f>'Energy Charge'!K346+'Energy Charge'!K360</f>
        <v>162.03543645735505</v>
      </c>
      <c r="I206" s="79">
        <f>('Energy Charge'!I346*PSC!D64)+('Energy Charge'!I360*PSC!E64)</f>
        <v>193.00875077250691</v>
      </c>
      <c r="J206" s="378">
        <f>(G206+H206)*'Taxes &amp; Other Charges'!$D$4</f>
        <v>-4.3945794416006994</v>
      </c>
      <c r="K206" s="379">
        <f>(G206+H206)*'Taxes &amp; Other Charges'!$D$5</f>
        <v>3.6085441574206705</v>
      </c>
      <c r="L206" s="379">
        <f>F206*'Taxes &amp; Other Charges'!$D$6</f>
        <v>20.343730701784423</v>
      </c>
      <c r="M206" s="379">
        <f>F206*'Taxes &amp; Other Charges'!$D$8</f>
        <v>5.5470572380198861</v>
      </c>
      <c r="N206" s="379">
        <f>(G206+H206+J206+K206+M206+I206)*'Taxes &amp; Other Charges'!$D$11</f>
        <v>8.8275835283680149</v>
      </c>
      <c r="O206" s="379">
        <f>(G206+H206+I206+J206+K206+M206+N206)*'Taxes &amp; Other Charges'!$D$13</f>
        <v>1.0976136127419438</v>
      </c>
      <c r="P206" s="379">
        <f>(I206+L206)*'Taxes &amp; Other Charges'!$D$14</f>
        <v>0.27245111884266998</v>
      </c>
      <c r="Q206" s="379">
        <f>(G206+H206+J206+K206+M206+N206+O206-L206)*'Taxes &amp; Other Charges'!$D$15</f>
        <v>4.3326542407933166</v>
      </c>
      <c r="R206" s="379">
        <f>(G206+H206+I206+J206+K206+M206+N206+O206+P206+Q206)*'Taxes &amp; Other Charges'!$D$16</f>
        <v>9.7303877921111948</v>
      </c>
      <c r="S206" s="380">
        <f t="shared" si="60"/>
        <v>49.365442948481416</v>
      </c>
      <c r="T206" s="373">
        <f t="shared" si="61"/>
        <v>398.94589947655896</v>
      </c>
      <c r="U206" s="374">
        <f t="shared" si="62"/>
        <v>380.38792815607979</v>
      </c>
    </row>
    <row r="207" spans="2:21" x14ac:dyDescent="0.2">
      <c r="B207" s="110" t="s">
        <v>84</v>
      </c>
      <c r="C207" s="110">
        <v>31</v>
      </c>
      <c r="D207" s="111">
        <v>744</v>
      </c>
      <c r="E207" s="111">
        <v>5832</v>
      </c>
      <c r="F207" s="194">
        <f>'Energy Charge'!I347+'Energy Charge'!I361</f>
        <v>1617.0821341474275</v>
      </c>
      <c r="G207" s="124">
        <f>C207*'Residential Rates'!$J$63</f>
        <v>14.879999999999999</v>
      </c>
      <c r="H207" s="124">
        <f>'Energy Charge'!K347+'Energy Charge'!K361</f>
        <v>153.12154721044672</v>
      </c>
      <c r="I207" s="79">
        <f>('Energy Charge'!I347*PSC!D70)+('Energy Charge'!I361*PSC!E70)</f>
        <v>196.48947039777966</v>
      </c>
      <c r="J207" s="378">
        <f>(G207+H207)*'Taxes &amp; Other Charges'!$D$4</f>
        <v>-4.1731584327074964</v>
      </c>
      <c r="K207" s="379">
        <f>(G207+H207)*'Taxes &amp; Other Charges'!$D$5</f>
        <v>3.4267275584514816</v>
      </c>
      <c r="L207" s="379">
        <f>F207*'Taxes &amp; Other Charges'!$D$6</f>
        <v>19.404985609769131</v>
      </c>
      <c r="M207" s="379">
        <f>F207*'Taxes &amp; Other Charges'!$D$8</f>
        <v>5.2910927429303829</v>
      </c>
      <c r="N207" s="379">
        <f>(G207+H207+J207+K207+M207+I207)*'Taxes &amp; Other Charges'!$D$11</f>
        <v>8.6944806084757822</v>
      </c>
      <c r="O207" s="379">
        <f>(G207+H207+I207+J207+K207+M207+N207)*'Taxes &amp; Other Charges'!$D$13</f>
        <v>1.0810637181643474</v>
      </c>
      <c r="P207" s="379">
        <f>(I207+L207)*'Taxes &amp; Other Charges'!$D$14</f>
        <v>0.27569722032163979</v>
      </c>
      <c r="Q207" s="379">
        <f>(G207+H207+J207+K207+M207+N207+O207-L207)*'Taxes &amp; Other Charges'!$D$15</f>
        <v>4.1216313084708025</v>
      </c>
      <c r="R207" s="379">
        <f>(G207+H207+I207+J207+K207+M207+N207+O207+P207+Q207)*'Taxes &amp; Other Charges'!$D$16</f>
        <v>9.5802138083083328</v>
      </c>
      <c r="S207" s="380">
        <f t="shared" si="60"/>
        <v>47.702734142184397</v>
      </c>
      <c r="T207" s="373">
        <f t="shared" si="61"/>
        <v>392.7887661406416</v>
      </c>
      <c r="U207" s="374">
        <f t="shared" si="62"/>
        <v>374.51407172385751</v>
      </c>
    </row>
    <row r="208" spans="2:21" x14ac:dyDescent="0.2">
      <c r="B208" s="110" t="s">
        <v>100</v>
      </c>
      <c r="C208" s="110">
        <v>30</v>
      </c>
      <c r="D208" s="111">
        <v>720</v>
      </c>
      <c r="E208" s="111">
        <v>6552</v>
      </c>
      <c r="F208" s="194">
        <f>'Energy Charge'!I348+'Energy Charge'!I362</f>
        <v>1307.4739413172176</v>
      </c>
      <c r="G208" s="124">
        <f>C208*'Residential Rates'!$J$63</f>
        <v>14.399999999999999</v>
      </c>
      <c r="H208" s="124">
        <f>'Energy Charge'!K348+'Energy Charge'!K362</f>
        <v>119.41302102577113</v>
      </c>
      <c r="I208" s="79">
        <f>('Energy Charge'!I348*PSC!D76)+('Energy Charge'!I362*PSC!E76)</f>
        <v>148.27496203469173</v>
      </c>
      <c r="J208" s="378">
        <f>(G208+H208)*'Taxes &amp; Other Charges'!$D$4</f>
        <v>-3.3239154422801547</v>
      </c>
      <c r="K208" s="379">
        <f>(G208+H208)*'Taxes &amp; Other Charges'!$D$5</f>
        <v>2.7293841898626532</v>
      </c>
      <c r="L208" s="379">
        <f>F208*'Taxes &amp; Other Charges'!$D$6</f>
        <v>15.689687295806612</v>
      </c>
      <c r="M208" s="379">
        <f>F208*'Taxes &amp; Other Charges'!$D$8</f>
        <v>4.2780547359899366</v>
      </c>
      <c r="N208" s="379">
        <f>(G208+H208+J208+K208+M208+I208)*'Taxes &amp; Other Charges'!$D$11</f>
        <v>6.7327766941774714</v>
      </c>
      <c r="O208" s="379">
        <f>(G208+H208+I208+J208+K208+M208+N208)*'Taxes &amp; Other Charges'!$D$13</f>
        <v>0.83714725862776485</v>
      </c>
      <c r="P208" s="379">
        <f>(I208+L208)*'Taxes &amp; Other Charges'!$D$14</f>
        <v>0.20938285719504635</v>
      </c>
      <c r="Q208" s="379">
        <f>(G208+H208+J208+K208+M208+N208+O208-L208)*'Taxes &amp; Other Charges'!$D$15</f>
        <v>3.2731031867272904</v>
      </c>
      <c r="R208" s="379">
        <f>(G208+H208+I208+J208+K208+M208+N208+O208+P208+Q208)*'Taxes &amp; Other Charges'!$D$16</f>
        <v>7.4205979135190709</v>
      </c>
      <c r="S208" s="380">
        <f t="shared" si="60"/>
        <v>37.846218689625687</v>
      </c>
      <c r="T208" s="373">
        <f t="shared" si="61"/>
        <v>304.2445144542819</v>
      </c>
      <c r="U208" s="374">
        <f t="shared" si="62"/>
        <v>290.09113984658535</v>
      </c>
    </row>
    <row r="209" spans="2:21" x14ac:dyDescent="0.2">
      <c r="B209" s="101" t="s">
        <v>86</v>
      </c>
      <c r="C209" s="101">
        <v>31</v>
      </c>
      <c r="D209" s="102">
        <v>744</v>
      </c>
      <c r="E209" s="102">
        <v>7296</v>
      </c>
      <c r="F209" s="193">
        <f>'Energy Charge'!I349+'Energy Charge'!I363</f>
        <v>1100.5656308559926</v>
      </c>
      <c r="G209" s="107">
        <f>C209*'Residential Rates'!$J$63</f>
        <v>14.879999999999999</v>
      </c>
      <c r="H209" s="107">
        <f>'Energy Charge'!K349+'Energy Charge'!K363</f>
        <v>85.036472799119281</v>
      </c>
      <c r="I209" s="109">
        <f>('Energy Charge'!I349*PSC!D82)+('Energy Charge'!I363*PSC!E82)</f>
        <v>120.42678385170441</v>
      </c>
      <c r="J209" s="375">
        <f>(G209+H209)*'Taxes &amp; Other Charges'!$D$4</f>
        <v>-2.4819251843301231</v>
      </c>
      <c r="K209" s="376">
        <f>(G209+H209)*'Taxes &amp; Other Charges'!$D$5</f>
        <v>2.0379962956836359</v>
      </c>
      <c r="L209" s="376">
        <f>F209*'Taxes &amp; Other Charges'!$D$7</f>
        <v>4.1821493972527719</v>
      </c>
      <c r="M209" s="376">
        <f>F209*'Taxes &amp; Other Charges'!$D$8</f>
        <v>3.6010507441608079</v>
      </c>
      <c r="N209" s="376">
        <f>(G209+H209+J209+K209+M209+I209)*'Taxes &amp; Other Charges'!$D$11</f>
        <v>5.2656689176093234</v>
      </c>
      <c r="O209" s="376">
        <f>(G209+H209+I209+J209+K209+M209+N209)*'Taxes &amp; Other Charges'!$D$13</f>
        <v>0.65472842772733719</v>
      </c>
      <c r="P209" s="376">
        <f>(I209+L209)*'Taxes &amp; Other Charges'!$D$14</f>
        <v>0.15912560775891832</v>
      </c>
      <c r="Q209" s="376">
        <f>(G209+H209+J209+K209+M209+N209+O209-L209)*'Taxes &amp; Other Charges'!$D$15</f>
        <v>2.6516348060061494</v>
      </c>
      <c r="R209" s="376">
        <f>(G209+H209+I209+J209+K209+M209+N209+O209+P209+Q209)*'Taxes &amp; Other Charges'!$D$16</f>
        <v>5.8057884066359939</v>
      </c>
      <c r="S209" s="377">
        <f t="shared" si="60"/>
        <v>21.876217418504815</v>
      </c>
      <c r="T209" s="373">
        <f t="shared" si="61"/>
        <v>238.03732467207573</v>
      </c>
      <c r="U209" s="374">
        <f t="shared" si="62"/>
        <v>226.9658673478304</v>
      </c>
    </row>
    <row r="210" spans="2:21" x14ac:dyDescent="0.2">
      <c r="B210" s="101" t="s">
        <v>87</v>
      </c>
      <c r="C210" s="101">
        <v>30</v>
      </c>
      <c r="D210" s="102">
        <v>720</v>
      </c>
      <c r="E210" s="102">
        <v>8016</v>
      </c>
      <c r="F210" s="193">
        <f>'Energy Charge'!I350+'Energy Charge'!I364</f>
        <v>1054.1623115339223</v>
      </c>
      <c r="G210" s="107">
        <f>C210*'Residential Rates'!$J$63</f>
        <v>14.399999999999999</v>
      </c>
      <c r="H210" s="107">
        <f>'Energy Charge'!K350+'Energy Charge'!K364</f>
        <v>81.237940705817692</v>
      </c>
      <c r="I210" s="109">
        <f>('Energy Charge'!I350*PSC!D88)+('Energy Charge'!I364*PSC!E88)</f>
        <v>118.26902971103219</v>
      </c>
      <c r="J210" s="375">
        <f>(G210+H210)*'Taxes &amp; Other Charges'!$D$4</f>
        <v>-2.3756464471325116</v>
      </c>
      <c r="K210" s="376">
        <f>(G210+H210)*'Taxes &amp; Other Charges'!$D$5</f>
        <v>1.9507270765765634</v>
      </c>
      <c r="L210" s="376">
        <f>F210*'Taxes &amp; Other Charges'!$D$7</f>
        <v>4.0058167838289052</v>
      </c>
      <c r="M210" s="376">
        <f>F210*'Taxes &amp; Other Charges'!$D$8</f>
        <v>3.4492190833389942</v>
      </c>
      <c r="N210" s="376">
        <f>(G210+H210+J210+K210+M210+I210)*'Taxes &amp; Other Charges'!$D$11</f>
        <v>5.1109007242541518</v>
      </c>
      <c r="O210" s="376">
        <f>(G210+H210+I210+J210+K210+M210+N210)*'Taxes &amp; Other Charges'!$D$13</f>
        <v>0.63548469298382482</v>
      </c>
      <c r="P210" s="376">
        <f>(I210+L210)*'Taxes &amp; Other Charges'!$D$14</f>
        <v>0.15614497897393761</v>
      </c>
      <c r="Q210" s="376">
        <f>(G210+H210+J210+K210+M210+N210+O210-L210)*'Taxes &amp; Other Charges'!$D$15</f>
        <v>2.5400906662067961</v>
      </c>
      <c r="R210" s="376">
        <f>(G210+H210+I210+J210+K210+M210+N210+O210+P210+Q210)*'Taxes &amp; Other Charges'!$D$16</f>
        <v>5.6343472798012915</v>
      </c>
      <c r="S210" s="377">
        <f t="shared" si="60"/>
        <v>21.107084838831952</v>
      </c>
      <c r="T210" s="373">
        <f t="shared" si="61"/>
        <v>231.00823847185293</v>
      </c>
      <c r="U210" s="374">
        <f t="shared" si="62"/>
        <v>220.26299046779749</v>
      </c>
    </row>
    <row r="211" spans="2:21" ht="13.5" thickBot="1" x14ac:dyDescent="0.25">
      <c r="B211" s="114" t="s">
        <v>88</v>
      </c>
      <c r="C211" s="114">
        <v>31</v>
      </c>
      <c r="D211" s="115">
        <v>744</v>
      </c>
      <c r="E211" s="115">
        <v>8760</v>
      </c>
      <c r="F211" s="195">
        <f>'Energy Charge'!I351+'Energy Charge'!I365</f>
        <v>1151.596458230958</v>
      </c>
      <c r="G211" s="116">
        <f>C211*'Residential Rates'!$J$63</f>
        <v>14.879999999999999</v>
      </c>
      <c r="H211" s="116">
        <f>'Energy Charge'!K351+'Energy Charge'!K365</f>
        <v>89.744630420113324</v>
      </c>
      <c r="I211" s="118">
        <f>('Energy Charge'!I351*PSC!D94)+('Energy Charge'!I365*PSC!E94)</f>
        <v>119.82039771405402</v>
      </c>
      <c r="J211" s="381">
        <f>(G211+H211)*'Taxes &amp; Other Charges'!$D$4</f>
        <v>-2.598875819635615</v>
      </c>
      <c r="K211" s="382">
        <f>(G211+H211)*'Taxes &amp; Other Charges'!$D$5</f>
        <v>2.1340285866790514</v>
      </c>
      <c r="L211" s="382">
        <f>F211*'Taxes &amp; Other Charges'!$D$7</f>
        <v>4.3760665412776403</v>
      </c>
      <c r="M211" s="382">
        <f>F211*'Taxes &amp; Other Charges'!$D$8</f>
        <v>3.7680236113316945</v>
      </c>
      <c r="N211" s="382">
        <f>(G211+H211+J211+K211+M211+I211)*'Taxes &amp; Other Charges'!$D$11</f>
        <v>5.3657476983155012</v>
      </c>
      <c r="O211" s="382">
        <f>(G211+H211+I211+J211+K211+M211+N211)*'Taxes &amp; Other Charges'!$D$13</f>
        <v>0.66717213122747543</v>
      </c>
      <c r="P211" s="382">
        <f>(I211+L211)*'Taxes &amp; Other Charges'!$D$14</f>
        <v>0.15859888485405851</v>
      </c>
      <c r="Q211" s="382">
        <f>(G211+H211+J211+K211+M211+N211+O211-L211)*'Taxes &amp; Other Charges'!$D$15</f>
        <v>2.7723823155347844</v>
      </c>
      <c r="R211" s="382">
        <f>(G211+H211+I211+J211+K211+M211+N211+O211+P211+Q211)*'Taxes &amp; Other Charges'!$D$16</f>
        <v>5.9178026385618567</v>
      </c>
      <c r="S211" s="383">
        <f t="shared" si="60"/>
        <v>22.560946588146447</v>
      </c>
      <c r="T211" s="373">
        <f t="shared" si="61"/>
        <v>242.62990818103611</v>
      </c>
      <c r="U211" s="374">
        <f t="shared" si="62"/>
        <v>231.3463578441588</v>
      </c>
    </row>
    <row r="212" spans="2:21" x14ac:dyDescent="0.2">
      <c r="E212" s="120" t="s">
        <v>91</v>
      </c>
      <c r="F212" s="121">
        <f>SUM(F200:F211)</f>
        <v>14637.915541344701</v>
      </c>
      <c r="G212" s="88">
        <f>SUM(G200:G211)</f>
        <v>175.2</v>
      </c>
      <c r="H212" s="88">
        <f>SUM(H200:H211)</f>
        <v>1227.8235669104213</v>
      </c>
      <c r="I212" s="88">
        <f>SUM(I200:I211)</f>
        <v>1465.1016037417278</v>
      </c>
      <c r="J212" s="374">
        <f t="shared" ref="J212:S212" si="63">SUM(J200:J211)</f>
        <v>-34.851105402054863</v>
      </c>
      <c r="K212" s="374">
        <f t="shared" si="63"/>
        <v>28.617471694271863</v>
      </c>
      <c r="L212" s="374">
        <f t="shared" si="63"/>
        <v>104.17479529515288</v>
      </c>
      <c r="M212" s="374">
        <f t="shared" si="63"/>
        <v>47.895259651279865</v>
      </c>
      <c r="N212" s="374">
        <f t="shared" si="63"/>
        <v>68.55457692779342</v>
      </c>
      <c r="O212" s="374">
        <f t="shared" si="63"/>
        <v>8.524013011024083</v>
      </c>
      <c r="P212" s="374">
        <f t="shared" si="63"/>
        <v>2.0039659615700969</v>
      </c>
      <c r="Q212" s="374">
        <f t="shared" si="63"/>
        <v>35.863583794701348</v>
      </c>
      <c r="R212" s="374">
        <f t="shared" si="63"/>
        <v>75.618323407268377</v>
      </c>
      <c r="S212" s="384">
        <f t="shared" si="63"/>
        <v>336.4008843410071</v>
      </c>
      <c r="T212" s="364"/>
      <c r="U212" s="364"/>
    </row>
    <row r="213" spans="2:21" x14ac:dyDescent="0.2">
      <c r="J213" s="364"/>
      <c r="K213" s="364"/>
      <c r="L213" s="364"/>
      <c r="M213" s="364"/>
      <c r="N213" s="364"/>
      <c r="O213" s="364"/>
      <c r="P213" s="364"/>
      <c r="Q213" s="364"/>
      <c r="R213" s="364"/>
      <c r="S213" s="364"/>
      <c r="T213" s="364"/>
      <c r="U213" s="364"/>
    </row>
  </sheetData>
  <mergeCells count="14">
    <mergeCell ref="F2:H2"/>
    <mergeCell ref="J150:S150"/>
    <mergeCell ref="J166:S166"/>
    <mergeCell ref="J182:S182"/>
    <mergeCell ref="J198:S198"/>
    <mergeCell ref="B5:D5"/>
    <mergeCell ref="J134:S134"/>
    <mergeCell ref="J86:S86"/>
    <mergeCell ref="J102:S102"/>
    <mergeCell ref="J118:S118"/>
    <mergeCell ref="J20:S20"/>
    <mergeCell ref="J37:S37"/>
    <mergeCell ref="J54:S54"/>
    <mergeCell ref="J70:S7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366"/>
  <sheetViews>
    <sheetView workbookViewId="0">
      <selection activeCell="D19" sqref="D19:D30"/>
    </sheetView>
  </sheetViews>
  <sheetFormatPr defaultRowHeight="15" x14ac:dyDescent="0.25"/>
  <cols>
    <col min="1" max="1" width="1.28515625" customWidth="1"/>
    <col min="2" max="2" width="3.7109375" customWidth="1"/>
    <col min="3" max="3" width="17.7109375" style="191" customWidth="1"/>
    <col min="4" max="4" width="11.28515625" customWidth="1"/>
    <col min="5" max="5" width="3.7109375" customWidth="1"/>
    <col min="6" max="6" width="10.42578125" bestFit="1" customWidth="1"/>
    <col min="8" max="8" width="17.7109375" customWidth="1"/>
    <col min="10" max="10" width="5.42578125" style="176" customWidth="1"/>
    <col min="11" max="11" width="10.42578125" style="176" bestFit="1" customWidth="1"/>
    <col min="12" max="12" width="10.5703125" customWidth="1"/>
    <col min="13" max="13" width="14.140625" style="34" customWidth="1"/>
    <col min="14" max="14" width="9.42578125" customWidth="1"/>
    <col min="15" max="15" width="3.28515625" customWidth="1"/>
    <col min="16" max="16" width="9.42578125" customWidth="1"/>
    <col min="17" max="17" width="10.140625" bestFit="1" customWidth="1"/>
    <col min="18" max="18" width="8.85546875" customWidth="1"/>
    <col min="19" max="19" width="9.85546875" customWidth="1"/>
    <col min="20" max="20" width="6" customWidth="1"/>
    <col min="21" max="21" width="10.28515625" bestFit="1" customWidth="1"/>
    <col min="22" max="22" width="23.7109375" customWidth="1"/>
    <col min="23" max="23" width="15.7109375" customWidth="1"/>
    <col min="24" max="24" width="10.85546875" customWidth="1"/>
    <col min="25" max="25" width="17.85546875" customWidth="1"/>
  </cols>
  <sheetData>
    <row r="1" spans="3:24" ht="23.25" thickBot="1" x14ac:dyDescent="0.35">
      <c r="C1" s="236" t="s">
        <v>141</v>
      </c>
      <c r="D1" s="237"/>
      <c r="W1" s="213" t="s">
        <v>138</v>
      </c>
    </row>
    <row r="2" spans="3:24" ht="20.25" thickBot="1" x14ac:dyDescent="0.35">
      <c r="C2" s="584" t="s">
        <v>125</v>
      </c>
      <c r="D2" s="584"/>
      <c r="E2" s="584"/>
      <c r="F2" s="584"/>
      <c r="G2" s="584"/>
      <c r="H2" s="584"/>
      <c r="I2" s="584"/>
      <c r="J2" s="584"/>
      <c r="K2" s="584"/>
      <c r="M2" s="584" t="s">
        <v>126</v>
      </c>
      <c r="N2" s="584"/>
      <c r="O2" s="584"/>
      <c r="P2" s="584"/>
      <c r="Q2" s="584"/>
      <c r="R2" s="584"/>
      <c r="S2" s="584"/>
      <c r="T2" s="584"/>
      <c r="U2" s="584"/>
      <c r="W2" s="592" t="s">
        <v>120</v>
      </c>
      <c r="X2" s="593"/>
    </row>
    <row r="3" spans="3:24" ht="30.75" thickBot="1" x14ac:dyDescent="0.3">
      <c r="C3" s="187" t="s">
        <v>4</v>
      </c>
      <c r="D3" s="161" t="s">
        <v>117</v>
      </c>
      <c r="F3" s="161" t="s">
        <v>118</v>
      </c>
      <c r="G3" s="161" t="s">
        <v>119</v>
      </c>
      <c r="J3" s="100"/>
      <c r="K3" s="185" t="s">
        <v>96</v>
      </c>
      <c r="M3" s="187" t="s">
        <v>4</v>
      </c>
      <c r="N3" s="161" t="s">
        <v>117</v>
      </c>
      <c r="P3" s="161" t="s">
        <v>118</v>
      </c>
      <c r="Q3" s="161" t="s">
        <v>119</v>
      </c>
      <c r="U3" s="185" t="s">
        <v>96</v>
      </c>
      <c r="W3" s="229" t="s">
        <v>27</v>
      </c>
      <c r="X3" s="230" t="s">
        <v>105</v>
      </c>
    </row>
    <row r="4" spans="3:24" ht="15.75" thickBot="1" x14ac:dyDescent="0.3">
      <c r="C4" s="191" t="s">
        <v>79</v>
      </c>
      <c r="D4" s="188">
        <f>'Energy Usage (kWh)'!C11</f>
        <v>674.52442832110523</v>
      </c>
      <c r="F4" s="188">
        <f t="shared" ref="F4:F15" si="0">IF(D4&gt;250,250,D4)</f>
        <v>250</v>
      </c>
      <c r="G4" s="188">
        <f t="shared" ref="G4:G15" si="1">IF(F4=250,D4-F4,0)</f>
        <v>424.52442832110523</v>
      </c>
      <c r="J4" s="126"/>
      <c r="K4" s="162">
        <f>(F4*'Residential Rates'!$D$8)+(G4*'Residential Rates'!$D$9)</f>
        <v>61.786437634213236</v>
      </c>
      <c r="M4" s="34" t="s">
        <v>79</v>
      </c>
      <c r="N4" s="188">
        <f t="shared" ref="N4:N15" si="2">D4+X4</f>
        <v>1185.5134393101162</v>
      </c>
      <c r="P4" s="188">
        <f t="shared" ref="P4:P15" si="3">IF(N4&gt;250,250,N4)</f>
        <v>250</v>
      </c>
      <c r="Q4" s="188">
        <f t="shared" ref="Q4:Q15" si="4">IF(P4=250,N4-P4,0)</f>
        <v>935.51343931011615</v>
      </c>
      <c r="U4" s="162">
        <f>(P4*'Residential Rates'!$D$8+Q4*'Residential Rates'!$D$9)</f>
        <v>108.59303104080664</v>
      </c>
      <c r="W4" s="231" t="s">
        <v>79</v>
      </c>
      <c r="X4" s="352">
        <f>INDEX('Charging &amp; Consumption'!$C$101:$N$192,MATCH(Calculator!$B$8,'Charging &amp; Consumption'!$B$101:$B$192,0),1)</f>
        <v>510.98901098901098</v>
      </c>
    </row>
    <row r="5" spans="3:24" ht="16.5" thickTop="1" thickBot="1" x14ac:dyDescent="0.3">
      <c r="C5" s="191" t="s">
        <v>80</v>
      </c>
      <c r="D5" s="188">
        <f>'Energy Usage (kWh)'!C12</f>
        <v>572.96702030266624</v>
      </c>
      <c r="F5" s="188">
        <f t="shared" si="0"/>
        <v>250</v>
      </c>
      <c r="G5" s="188">
        <f t="shared" si="1"/>
        <v>322.96702030266624</v>
      </c>
      <c r="J5" s="126"/>
      <c r="K5" s="162">
        <f>(F5*'Residential Rates'!$D$8)+(G5*'Residential Rates'!$D$9)</f>
        <v>52.483779059724228</v>
      </c>
      <c r="M5" s="34" t="s">
        <v>80</v>
      </c>
      <c r="N5" s="188">
        <f t="shared" si="2"/>
        <v>1034.5054818411277</v>
      </c>
      <c r="P5" s="188">
        <f t="shared" si="3"/>
        <v>250</v>
      </c>
      <c r="Q5" s="188">
        <f t="shared" si="4"/>
        <v>784.50548184112768</v>
      </c>
      <c r="U5" s="162">
        <f>(P5*'Residential Rates'!$D$8+Q5*'Residential Rates'!$D$9)</f>
        <v>94.760702136647296</v>
      </c>
      <c r="W5" s="232" t="s">
        <v>80</v>
      </c>
      <c r="X5" s="353">
        <f>INDEX('Charging &amp; Consumption'!$C$101:$N$192,MATCH(Calculator!$B$8,'Charging &amp; Consumption'!$B$101:$B$192,0),2)</f>
        <v>461.53846153846155</v>
      </c>
    </row>
    <row r="6" spans="3:24" ht="16.5" thickTop="1" thickBot="1" x14ac:dyDescent="0.3">
      <c r="C6" s="191" t="s">
        <v>81</v>
      </c>
      <c r="D6" s="188">
        <f>'Energy Usage (kWh)'!C13</f>
        <v>586.06036738560681</v>
      </c>
      <c r="F6" s="188">
        <f t="shared" si="0"/>
        <v>250</v>
      </c>
      <c r="G6" s="188">
        <f t="shared" si="1"/>
        <v>336.06036738560681</v>
      </c>
      <c r="J6" s="126"/>
      <c r="K6" s="162">
        <f>(F6*'Residential Rates'!$D$8)+(G6*'Residential Rates'!$D$9)</f>
        <v>53.683129652521586</v>
      </c>
      <c r="M6" s="34" t="s">
        <v>81</v>
      </c>
      <c r="N6" s="188">
        <f t="shared" si="2"/>
        <v>1097.0493783746178</v>
      </c>
      <c r="P6" s="188">
        <f t="shared" si="3"/>
        <v>250</v>
      </c>
      <c r="Q6" s="188">
        <f t="shared" si="4"/>
        <v>847.04937837461785</v>
      </c>
      <c r="U6" s="162">
        <f>(P6*'Residential Rates'!$D$8+Q6*'Residential Rates'!$D$9)</f>
        <v>100.48972305911499</v>
      </c>
      <c r="W6" s="232" t="s">
        <v>81</v>
      </c>
      <c r="X6" s="353">
        <f>INDEX('Charging &amp; Consumption'!$C$101:$N$192,MATCH(Calculator!$B$8,'Charging &amp; Consumption'!$B$101:$B$192,0),3)</f>
        <v>510.98901098901098</v>
      </c>
    </row>
    <row r="7" spans="3:24" ht="16.5" thickTop="1" thickBot="1" x14ac:dyDescent="0.3">
      <c r="C7" s="191" t="s">
        <v>82</v>
      </c>
      <c r="D7" s="188">
        <f>'Energy Usage (kWh)'!C14</f>
        <v>526.21155485441409</v>
      </c>
      <c r="F7" s="188">
        <f t="shared" si="0"/>
        <v>250</v>
      </c>
      <c r="G7" s="188">
        <f t="shared" si="1"/>
        <v>276.21155485441409</v>
      </c>
      <c r="J7" s="126"/>
      <c r="K7" s="162">
        <f>(F7*'Residential Rates'!$D$8)+(G7*'Residential Rates'!$D$9)</f>
        <v>48.200978424664328</v>
      </c>
      <c r="M7" s="34" t="s">
        <v>82</v>
      </c>
      <c r="N7" s="188">
        <f t="shared" si="2"/>
        <v>1020.7170493599086</v>
      </c>
      <c r="P7" s="188">
        <f t="shared" si="3"/>
        <v>250</v>
      </c>
      <c r="Q7" s="188">
        <f t="shared" si="4"/>
        <v>770.71704935990863</v>
      </c>
      <c r="U7" s="162">
        <f>(P7*'Residential Rates'!$D$8+Q7*'Residential Rates'!$D$9)</f>
        <v>93.497681721367627</v>
      </c>
      <c r="W7" s="232" t="s">
        <v>82</v>
      </c>
      <c r="X7" s="353">
        <f>INDEX('Charging &amp; Consumption'!$C$101:$N$192,MATCH(Calculator!$B$8,'Charging &amp; Consumption'!$B$101:$B$192,0),4)</f>
        <v>494.50549450549454</v>
      </c>
    </row>
    <row r="8" spans="3:24" ht="16.5" thickTop="1" thickBot="1" x14ac:dyDescent="0.3">
      <c r="C8" s="191" t="s">
        <v>31</v>
      </c>
      <c r="D8" s="188">
        <f>'Energy Usage (kWh)'!C15</f>
        <v>561.99772742916855</v>
      </c>
      <c r="F8" s="188">
        <f t="shared" si="0"/>
        <v>250</v>
      </c>
      <c r="G8" s="188">
        <f t="shared" si="1"/>
        <v>311.99772742916855</v>
      </c>
      <c r="J8" s="126"/>
      <c r="K8" s="162">
        <f>(F8*'Residential Rates'!$D$8)+(G8*'Residential Rates'!$D$9)</f>
        <v>51.478991832511838</v>
      </c>
      <c r="M8" s="34" t="s">
        <v>31</v>
      </c>
      <c r="N8" s="188">
        <f t="shared" si="2"/>
        <v>1072.9867384181796</v>
      </c>
      <c r="P8" s="188">
        <f t="shared" si="3"/>
        <v>250</v>
      </c>
      <c r="Q8" s="188">
        <f t="shared" si="4"/>
        <v>822.98673841817958</v>
      </c>
      <c r="U8" s="162">
        <f>(P8*'Residential Rates'!$D$8+Q8*'Residential Rates'!$D$9)</f>
        <v>98.285585239105245</v>
      </c>
      <c r="W8" s="233" t="s">
        <v>31</v>
      </c>
      <c r="X8" s="353">
        <f>INDEX('Charging &amp; Consumption'!$C$101:$N$192,MATCH(Calculator!$B$8,'Charging &amp; Consumption'!$B$101:$B$192,0),5)</f>
        <v>510.98901098901098</v>
      </c>
    </row>
    <row r="9" spans="3:24" ht="16.5" thickTop="1" thickBot="1" x14ac:dyDescent="0.3">
      <c r="C9" s="191" t="s">
        <v>83</v>
      </c>
      <c r="D9" s="188">
        <f>'Energy Usage (kWh)'!C16</f>
        <v>806.446591634372</v>
      </c>
      <c r="F9" s="188">
        <f t="shared" si="0"/>
        <v>250</v>
      </c>
      <c r="G9" s="188">
        <f t="shared" si="1"/>
        <v>556.446591634372</v>
      </c>
      <c r="J9" s="126"/>
      <c r="K9" s="183">
        <f>(F9*'Residential Rates'!$C$8+G9*'Residential Rates'!$C$9)</f>
        <v>87.559093947914022</v>
      </c>
      <c r="M9" s="34" t="s">
        <v>83</v>
      </c>
      <c r="N9" s="188">
        <f t="shared" si="2"/>
        <v>1300.9520861398664</v>
      </c>
      <c r="P9" s="188">
        <f t="shared" si="3"/>
        <v>250</v>
      </c>
      <c r="Q9" s="188">
        <f t="shared" si="4"/>
        <v>1050.9520861398664</v>
      </c>
      <c r="U9" s="183">
        <f>(P9*'Residential Rates'!$C$8+Q9*'Residential Rates'!$C$9)</f>
        <v>145.02063240945247</v>
      </c>
      <c r="W9" s="234" t="s">
        <v>83</v>
      </c>
      <c r="X9" s="353">
        <f>INDEX('Charging &amp; Consumption'!$C$101:$N$192,MATCH(Calculator!$B$8,'Charging &amp; Consumption'!$B$101:$B$192,0),6)</f>
        <v>494.50549450549454</v>
      </c>
    </row>
    <row r="10" spans="3:24" ht="16.5" thickTop="1" thickBot="1" x14ac:dyDescent="0.3">
      <c r="C10" s="191" t="s">
        <v>99</v>
      </c>
      <c r="D10" s="188">
        <f>'Energy Usage (kWh)'!C17</f>
        <v>1184.3218808263575</v>
      </c>
      <c r="F10" s="188">
        <f t="shared" si="0"/>
        <v>250</v>
      </c>
      <c r="G10" s="188">
        <f t="shared" si="1"/>
        <v>934.32188082635753</v>
      </c>
      <c r="J10" s="126"/>
      <c r="K10" s="184">
        <f>(F10*'Residential Rates'!$C$8+G10*'Residential Rates'!$C$9)</f>
        <v>131.46820255202275</v>
      </c>
      <c r="M10" s="34" t="s">
        <v>99</v>
      </c>
      <c r="N10" s="188">
        <f t="shared" si="2"/>
        <v>1695.3108918153684</v>
      </c>
      <c r="P10" s="188">
        <f t="shared" si="3"/>
        <v>250</v>
      </c>
      <c r="Q10" s="188">
        <f t="shared" si="4"/>
        <v>1445.3108918153684</v>
      </c>
      <c r="U10" s="184">
        <f>(P10*'Residential Rates'!$C$8+Q10*'Residential Rates'!$C$9)</f>
        <v>190.84512562894582</v>
      </c>
      <c r="W10" s="232" t="s">
        <v>99</v>
      </c>
      <c r="X10" s="353">
        <f>INDEX('Charging &amp; Consumption'!$C$101:$N$192,MATCH(Calculator!$B$8,'Charging &amp; Consumption'!$B$101:$B$192,0),7)</f>
        <v>510.98901098901098</v>
      </c>
    </row>
    <row r="11" spans="3:24" ht="16.5" thickTop="1" thickBot="1" x14ac:dyDescent="0.3">
      <c r="C11" s="191" t="s">
        <v>84</v>
      </c>
      <c r="D11" s="188">
        <f>'Energy Usage (kWh)'!C18</f>
        <v>1106.0931231584168</v>
      </c>
      <c r="F11" s="188">
        <f t="shared" si="0"/>
        <v>250</v>
      </c>
      <c r="G11" s="188">
        <f t="shared" si="1"/>
        <v>856.0931231584168</v>
      </c>
      <c r="J11" s="126"/>
      <c r="K11" s="184">
        <f>(F11*'Residential Rates'!$C$8+G11*'Residential Rates'!$C$9)</f>
        <v>122.37802091100804</v>
      </c>
      <c r="M11" s="34" t="s">
        <v>84</v>
      </c>
      <c r="N11" s="188">
        <f t="shared" si="2"/>
        <v>1617.0821341474277</v>
      </c>
      <c r="P11" s="188">
        <f t="shared" si="3"/>
        <v>250</v>
      </c>
      <c r="Q11" s="188">
        <f t="shared" si="4"/>
        <v>1367.0821341474277</v>
      </c>
      <c r="U11" s="184">
        <f>(P11*'Residential Rates'!$C$8+Q11*'Residential Rates'!$C$9)</f>
        <v>181.75494398793111</v>
      </c>
      <c r="W11" s="232" t="s">
        <v>84</v>
      </c>
      <c r="X11" s="353">
        <f>INDEX('Charging &amp; Consumption'!$C$101:$N$192,MATCH(Calculator!$B$8,'Charging &amp; Consumption'!$B$101:$B$192,0),8)</f>
        <v>510.98901098901098</v>
      </c>
    </row>
    <row r="12" spans="3:24" ht="16.5" thickTop="1" thickBot="1" x14ac:dyDescent="0.3">
      <c r="C12" s="191" t="s">
        <v>100</v>
      </c>
      <c r="D12" s="188">
        <f>'Energy Usage (kWh)'!C19</f>
        <v>812.9684468117232</v>
      </c>
      <c r="F12" s="188">
        <f t="shared" si="0"/>
        <v>250</v>
      </c>
      <c r="G12" s="188">
        <f t="shared" si="1"/>
        <v>562.9684468117232</v>
      </c>
      <c r="J12" s="126"/>
      <c r="K12" s="184">
        <f>(F12*'Residential Rates'!$C$8+G12*'Residential Rates'!$C$9)</f>
        <v>88.316933519522223</v>
      </c>
      <c r="M12" s="34" t="s">
        <v>100</v>
      </c>
      <c r="N12" s="188">
        <f t="shared" si="2"/>
        <v>1307.4739413172179</v>
      </c>
      <c r="P12" s="188">
        <f t="shared" si="3"/>
        <v>250</v>
      </c>
      <c r="Q12" s="188">
        <f t="shared" si="4"/>
        <v>1057.4739413172179</v>
      </c>
      <c r="U12" s="184">
        <f>(P12*'Residential Rates'!$C$8+Q12*'Residential Rates'!$C$9)</f>
        <v>145.7784719810607</v>
      </c>
      <c r="W12" s="228" t="s">
        <v>100</v>
      </c>
      <c r="X12" s="353">
        <f>INDEX('Charging &amp; Consumption'!$C$101:$N$192,MATCH(Calculator!$B$8,'Charging &amp; Consumption'!$B$101:$B$192,0),9)</f>
        <v>494.50549450549454</v>
      </c>
    </row>
    <row r="13" spans="3:24" ht="16.5" thickTop="1" thickBot="1" x14ac:dyDescent="0.3">
      <c r="C13" s="191" t="s">
        <v>86</v>
      </c>
      <c r="D13" s="188">
        <f>'Energy Usage (kWh)'!C20</f>
        <v>589.57661986698145</v>
      </c>
      <c r="F13" s="188">
        <f t="shared" si="0"/>
        <v>250</v>
      </c>
      <c r="G13" s="188">
        <f t="shared" si="1"/>
        <v>339.57661986698145</v>
      </c>
      <c r="J13" s="126"/>
      <c r="K13" s="182">
        <f>(F13*'Residential Rates'!$D$8+G13*'Residential Rates'!$D$9)</f>
        <v>54.005218379815503</v>
      </c>
      <c r="M13" s="34" t="s">
        <v>86</v>
      </c>
      <c r="N13" s="188">
        <f t="shared" si="2"/>
        <v>1100.5656308559924</v>
      </c>
      <c r="P13" s="188">
        <f t="shared" si="3"/>
        <v>250</v>
      </c>
      <c r="Q13" s="188">
        <f t="shared" si="4"/>
        <v>850.56563085599237</v>
      </c>
      <c r="U13" s="182">
        <f>(P13*'Residential Rates'!$D$8+Q13*'Residential Rates'!$D$9)</f>
        <v>100.8118117864089</v>
      </c>
      <c r="W13" s="234" t="s">
        <v>86</v>
      </c>
      <c r="X13" s="353">
        <f>INDEX('Charging &amp; Consumption'!$C$101:$N$192,MATCH(Calculator!$B$8,'Charging &amp; Consumption'!$B$101:$B$192,0),10)</f>
        <v>510.98901098901098</v>
      </c>
    </row>
    <row r="14" spans="3:24" ht="16.5" thickTop="1" thickBot="1" x14ac:dyDescent="0.3">
      <c r="C14" s="191" t="s">
        <v>87</v>
      </c>
      <c r="D14" s="188">
        <f>'Energy Usage (kWh)'!C21</f>
        <v>559.65681702842789</v>
      </c>
      <c r="F14" s="188">
        <f t="shared" si="0"/>
        <v>250</v>
      </c>
      <c r="G14" s="188">
        <f t="shared" si="1"/>
        <v>309.65681702842789</v>
      </c>
      <c r="J14" s="126"/>
      <c r="K14" s="162">
        <f>(F14*'Residential Rates'!$D$8+G14*'Residential Rates'!$D$9)</f>
        <v>51.264564439803991</v>
      </c>
      <c r="M14" s="34" t="s">
        <v>87</v>
      </c>
      <c r="N14" s="188">
        <f t="shared" si="2"/>
        <v>1054.1623115339225</v>
      </c>
      <c r="P14" s="188">
        <f t="shared" si="3"/>
        <v>250</v>
      </c>
      <c r="Q14" s="188">
        <f t="shared" si="4"/>
        <v>804.16231153392255</v>
      </c>
      <c r="U14" s="162">
        <f>(P14*'Residential Rates'!$D$8+Q14*'Residential Rates'!$D$9)</f>
        <v>96.561267736507318</v>
      </c>
      <c r="W14" s="233" t="s">
        <v>87</v>
      </c>
      <c r="X14" s="353">
        <f>INDEX('Charging &amp; Consumption'!$C$101:$N$192,MATCH(Calculator!$B$8,'Charging &amp; Consumption'!$B$101:$B$192,0),11)</f>
        <v>494.50549450549454</v>
      </c>
    </row>
    <row r="15" spans="3:24" ht="16.5" thickTop="1" thickBot="1" x14ac:dyDescent="0.3">
      <c r="C15" s="191" t="s">
        <v>88</v>
      </c>
      <c r="D15" s="188">
        <f>'Energy Usage (kWh)'!C22</f>
        <v>640.60744724194694</v>
      </c>
      <c r="F15" s="188">
        <f t="shared" si="0"/>
        <v>250</v>
      </c>
      <c r="G15" s="188">
        <f t="shared" si="1"/>
        <v>390.60744724194694</v>
      </c>
      <c r="J15" s="126"/>
      <c r="K15" s="163">
        <f>(F15*'Residential Rates'!$D$8+G15*'Residential Rates'!$D$9)</f>
        <v>58.679642167362339</v>
      </c>
      <c r="M15" s="34" t="s">
        <v>88</v>
      </c>
      <c r="N15" s="188">
        <f t="shared" si="2"/>
        <v>1151.596458230958</v>
      </c>
      <c r="P15" s="188">
        <f t="shared" si="3"/>
        <v>250</v>
      </c>
      <c r="Q15" s="188">
        <f t="shared" si="4"/>
        <v>901.59645823095798</v>
      </c>
      <c r="U15" s="163">
        <f>(P15*'Residential Rates'!$D$8+Q15*'Residential Rates'!$D$9)</f>
        <v>105.48623557395575</v>
      </c>
      <c r="W15" s="235" t="s">
        <v>88</v>
      </c>
      <c r="X15" s="354">
        <f>INDEX('Charging &amp; Consumption'!$C$101:$N$192,MATCH(Calculator!$B$8,'Charging &amp; Consumption'!$B$101:$B$192,0),12)</f>
        <v>510.98901098901098</v>
      </c>
    </row>
    <row r="16" spans="3:24" x14ac:dyDescent="0.25">
      <c r="I16" s="88"/>
      <c r="J16" s="186"/>
      <c r="K16" s="186"/>
    </row>
    <row r="17" spans="3:21" ht="15.75" thickBot="1" x14ac:dyDescent="0.3"/>
    <row r="18" spans="3:21" ht="30.75" thickBot="1" x14ac:dyDescent="0.3">
      <c r="C18" s="388" t="s">
        <v>13</v>
      </c>
      <c r="D18" s="161" t="s">
        <v>117</v>
      </c>
      <c r="F18" s="161" t="s">
        <v>118</v>
      </c>
      <c r="G18" s="161" t="s">
        <v>11</v>
      </c>
      <c r="H18" s="161" t="s">
        <v>12</v>
      </c>
      <c r="K18" s="185" t="s">
        <v>96</v>
      </c>
      <c r="M18" s="388" t="s">
        <v>13</v>
      </c>
      <c r="N18" s="161" t="s">
        <v>117</v>
      </c>
      <c r="P18" s="161" t="s">
        <v>118</v>
      </c>
      <c r="Q18" s="161" t="s">
        <v>11</v>
      </c>
      <c r="R18" s="161" t="s">
        <v>12</v>
      </c>
      <c r="T18" s="176"/>
      <c r="U18" s="185" t="s">
        <v>96</v>
      </c>
    </row>
    <row r="19" spans="3:21" x14ac:dyDescent="0.25">
      <c r="C19" s="191" t="s">
        <v>79</v>
      </c>
      <c r="D19" s="188">
        <f>'Energy Usage (kWh)'!D11</f>
        <v>1529.0623551813528</v>
      </c>
      <c r="F19" s="36">
        <f t="shared" ref="F19:F30" si="5">IF(D19&gt;250,250,D19)</f>
        <v>250</v>
      </c>
      <c r="G19" s="36">
        <f t="shared" ref="G19:G30" si="6">IF(D19-F19&gt;150,150,D19-F19)</f>
        <v>150</v>
      </c>
      <c r="H19" s="188">
        <f>IF(D19-F19-G19&gt;0,D19-F19-G19,0)</f>
        <v>1129.0623551813528</v>
      </c>
      <c r="K19" s="162">
        <f>(F19*'Residential Rates'!$D$15)+(G19*'Residential Rates'!$D$16)+(H19*'Residential Rates'!$D$17)</f>
        <v>93.770555172176444</v>
      </c>
      <c r="M19" s="34" t="s">
        <v>79</v>
      </c>
      <c r="N19" s="188">
        <f t="shared" ref="N19:N30" si="7">D19+X4</f>
        <v>2040.0513661703637</v>
      </c>
      <c r="P19" s="36">
        <f t="shared" ref="P19:P30" si="8">IF(N19&gt;250,250,N19)</f>
        <v>250</v>
      </c>
      <c r="Q19" s="36">
        <f t="shared" ref="Q19:Q30" si="9">IF(N19-P19&gt;150,150,N19-P19)</f>
        <v>150</v>
      </c>
      <c r="R19" s="188">
        <f>IF(N19-P19-Q19&gt;0,N19-P19-Q19,0)</f>
        <v>1640.0513661703637</v>
      </c>
      <c r="T19" s="176"/>
      <c r="U19" s="162">
        <f>(P19*'Residential Rates'!$D$15)+(Q19*'Residential Rates'!$D$16)+(R19*'Residential Rates'!$D$17)</f>
        <v>119.62659912822041</v>
      </c>
    </row>
    <row r="20" spans="3:21" x14ac:dyDescent="0.25">
      <c r="C20" s="191" t="s">
        <v>80</v>
      </c>
      <c r="D20" s="188">
        <f>'Energy Usage (kWh)'!D12</f>
        <v>1431.9909934685456</v>
      </c>
      <c r="F20" s="36">
        <f t="shared" si="5"/>
        <v>250</v>
      </c>
      <c r="G20" s="36">
        <f t="shared" si="6"/>
        <v>150</v>
      </c>
      <c r="H20" s="188">
        <f t="shared" ref="H20:H30" si="10">IF(D20-F20-G20&gt;0,D20-F20-G20,0)</f>
        <v>1031.9909934685456</v>
      </c>
      <c r="K20" s="162">
        <f>(F20*'Residential Rates'!$D$15)+(G20*'Residential Rates'!$D$16)+(H20*'Residential Rates'!$D$17)</f>
        <v>88.858744269508406</v>
      </c>
      <c r="M20" s="34" t="s">
        <v>80</v>
      </c>
      <c r="N20" s="188">
        <f t="shared" si="7"/>
        <v>1893.5294550070071</v>
      </c>
      <c r="P20" s="36">
        <f t="shared" si="8"/>
        <v>250</v>
      </c>
      <c r="Q20" s="36">
        <f t="shared" si="9"/>
        <v>150</v>
      </c>
      <c r="R20" s="188">
        <f t="shared" ref="R20:R30" si="11">IF(N20-P20-Q20&gt;0,N20-P20-Q20,0)</f>
        <v>1493.5294550070071</v>
      </c>
      <c r="T20" s="176"/>
      <c r="U20" s="162">
        <f>(P20*'Residential Rates'!$D$15)+(Q20*'Residential Rates'!$D$16)+(R20*'Residential Rates'!$D$17)</f>
        <v>112.21259042335456</v>
      </c>
    </row>
    <row r="21" spans="3:21" x14ac:dyDescent="0.25">
      <c r="C21" s="191" t="s">
        <v>81</v>
      </c>
      <c r="D21" s="188">
        <f>'Energy Usage (kWh)'!D13</f>
        <v>1348.8941777136706</v>
      </c>
      <c r="F21" s="36">
        <f t="shared" si="5"/>
        <v>250</v>
      </c>
      <c r="G21" s="36">
        <f t="shared" si="6"/>
        <v>150</v>
      </c>
      <c r="H21" s="188">
        <f t="shared" si="10"/>
        <v>948.89417771367062</v>
      </c>
      <c r="K21" s="162">
        <f>(F21*'Residential Rates'!$D$15)+(G21*'Residential Rates'!$D$16)+(H21*'Residential Rates'!$D$17)</f>
        <v>84.65404539231173</v>
      </c>
      <c r="M21" s="34" t="s">
        <v>81</v>
      </c>
      <c r="N21" s="188">
        <f t="shared" si="7"/>
        <v>1859.8831887026815</v>
      </c>
      <c r="P21" s="36">
        <f t="shared" si="8"/>
        <v>250</v>
      </c>
      <c r="Q21" s="36">
        <f t="shared" si="9"/>
        <v>150</v>
      </c>
      <c r="R21" s="188">
        <f t="shared" si="11"/>
        <v>1459.8831887026815</v>
      </c>
      <c r="T21" s="176"/>
      <c r="U21" s="162">
        <f>(P21*'Residential Rates'!$D$15)+(Q21*'Residential Rates'!$D$16)+(R21*'Residential Rates'!$D$17)</f>
        <v>110.51008934835569</v>
      </c>
    </row>
    <row r="22" spans="3:21" x14ac:dyDescent="0.25">
      <c r="C22" s="191" t="s">
        <v>82</v>
      </c>
      <c r="D22" s="188">
        <f>'Energy Usage (kWh)'!D14</f>
        <v>781.03332342925057</v>
      </c>
      <c r="F22" s="36">
        <f t="shared" si="5"/>
        <v>250</v>
      </c>
      <c r="G22" s="36">
        <f t="shared" si="6"/>
        <v>150</v>
      </c>
      <c r="H22" s="188">
        <f t="shared" si="10"/>
        <v>381.03332342925057</v>
      </c>
      <c r="K22" s="162">
        <f>(F22*'Residential Rates'!$D$15)+(G22*'Residential Rates'!$D$16)+(H22*'Residential Rates'!$D$17)</f>
        <v>55.920286165520082</v>
      </c>
      <c r="M22" s="34" t="s">
        <v>82</v>
      </c>
      <c r="N22" s="188">
        <f t="shared" si="7"/>
        <v>1275.5388179347451</v>
      </c>
      <c r="P22" s="36">
        <f t="shared" si="8"/>
        <v>250</v>
      </c>
      <c r="Q22" s="36">
        <f t="shared" si="9"/>
        <v>150</v>
      </c>
      <c r="R22" s="188">
        <f t="shared" si="11"/>
        <v>875.53881793474511</v>
      </c>
      <c r="T22" s="176"/>
      <c r="U22" s="162">
        <f>(P22*'Residential Rates'!$D$15)+(Q22*'Residential Rates'!$D$16)+(R22*'Residential Rates'!$D$17)</f>
        <v>80.942264187498097</v>
      </c>
    </row>
    <row r="23" spans="3:21" x14ac:dyDescent="0.25">
      <c r="C23" s="191" t="s">
        <v>31</v>
      </c>
      <c r="D23" s="188">
        <f>'Energy Usage (kWh)'!D15</f>
        <v>642.68271818969856</v>
      </c>
      <c r="F23" s="36">
        <f t="shared" si="5"/>
        <v>250</v>
      </c>
      <c r="G23" s="36">
        <f t="shared" si="6"/>
        <v>150</v>
      </c>
      <c r="H23" s="188">
        <f t="shared" si="10"/>
        <v>242.68271818969856</v>
      </c>
      <c r="K23" s="162">
        <f>(F23*'Residential Rates'!$D$15)+(G23*'Residential Rates'!$D$16)+(H23*'Residential Rates'!$D$17)</f>
        <v>48.91974554039875</v>
      </c>
      <c r="M23" s="34" t="s">
        <v>31</v>
      </c>
      <c r="N23" s="188">
        <f t="shared" si="7"/>
        <v>1153.6717291787095</v>
      </c>
      <c r="P23" s="36">
        <f t="shared" si="8"/>
        <v>250</v>
      </c>
      <c r="Q23" s="36">
        <f t="shared" si="9"/>
        <v>150</v>
      </c>
      <c r="R23" s="188">
        <f t="shared" si="11"/>
        <v>753.67172917870948</v>
      </c>
      <c r="T23" s="176"/>
      <c r="U23" s="162">
        <f>(P23*'Residential Rates'!$D$15)+(Q23*'Residential Rates'!$D$16)+(R23*'Residential Rates'!$D$17)</f>
        <v>74.775789496442698</v>
      </c>
    </row>
    <row r="24" spans="3:21" x14ac:dyDescent="0.25">
      <c r="C24" s="191" t="s">
        <v>83</v>
      </c>
      <c r="D24" s="188">
        <f>'Energy Usage (kWh)'!D16</f>
        <v>683.91263486849607</v>
      </c>
      <c r="F24" s="36">
        <f t="shared" si="5"/>
        <v>250</v>
      </c>
      <c r="G24" s="36">
        <f t="shared" si="6"/>
        <v>150</v>
      </c>
      <c r="H24" s="188">
        <f t="shared" si="10"/>
        <v>283.91263486849607</v>
      </c>
      <c r="K24" s="183">
        <f>(F24*'Residential Rates'!$C$15)+(G24*'Residential Rates'!$C$16)+(H24*'Residential Rates'!$C$17)</f>
        <v>73.320648171719242</v>
      </c>
      <c r="M24" s="34" t="s">
        <v>83</v>
      </c>
      <c r="N24" s="188">
        <f t="shared" si="7"/>
        <v>1178.4181293739907</v>
      </c>
      <c r="P24" s="36">
        <f t="shared" si="8"/>
        <v>250</v>
      </c>
      <c r="Q24" s="36">
        <f t="shared" si="9"/>
        <v>150</v>
      </c>
      <c r="R24" s="188">
        <f t="shared" si="11"/>
        <v>778.41812937399072</v>
      </c>
      <c r="T24" s="176"/>
      <c r="U24" s="183">
        <f>(P24*'Residential Rates'!$C$15)+(Q24*'Residential Rates'!$C$16)+(R24*'Residential Rates'!$C$17)</f>
        <v>130.78218663325771</v>
      </c>
    </row>
    <row r="25" spans="3:21" x14ac:dyDescent="0.25">
      <c r="C25" s="191" t="s">
        <v>99</v>
      </c>
      <c r="D25" s="188">
        <f>'Energy Usage (kWh)'!D17</f>
        <v>985.28966806492758</v>
      </c>
      <c r="F25" s="36">
        <f t="shared" si="5"/>
        <v>250</v>
      </c>
      <c r="G25" s="36">
        <f t="shared" si="6"/>
        <v>150</v>
      </c>
      <c r="H25" s="188">
        <f t="shared" si="10"/>
        <v>585.28966806492758</v>
      </c>
      <c r="K25" s="184">
        <f>(F25*'Residential Rates'!$C$15)+(G25*'Residential Rates'!$C$16)+(H25*'Residential Rates'!$C$17)</f>
        <v>108.34065942914458</v>
      </c>
      <c r="M25" s="34" t="s">
        <v>99</v>
      </c>
      <c r="N25" s="188">
        <f t="shared" si="7"/>
        <v>1496.2786790539385</v>
      </c>
      <c r="P25" s="36">
        <f t="shared" si="8"/>
        <v>250</v>
      </c>
      <c r="Q25" s="36">
        <f t="shared" si="9"/>
        <v>150</v>
      </c>
      <c r="R25" s="188">
        <f t="shared" si="11"/>
        <v>1096.2786790539385</v>
      </c>
      <c r="T25" s="176"/>
      <c r="U25" s="184">
        <f>(P25*'Residential Rates'!$C$15)+(Q25*'Residential Rates'!$C$16)+(R25*'Residential Rates'!$C$17)</f>
        <v>167.71758250606763</v>
      </c>
    </row>
    <row r="26" spans="3:21" x14ac:dyDescent="0.25">
      <c r="C26" s="191" t="s">
        <v>84</v>
      </c>
      <c r="D26" s="188">
        <f>'Energy Usage (kWh)'!D18</f>
        <v>937.02695866186605</v>
      </c>
      <c r="F26" s="36">
        <f t="shared" si="5"/>
        <v>250</v>
      </c>
      <c r="G26" s="36">
        <f t="shared" si="6"/>
        <v>150</v>
      </c>
      <c r="H26" s="188">
        <f t="shared" si="10"/>
        <v>537.02695866186605</v>
      </c>
      <c r="K26" s="184">
        <f>(F26*'Residential Rates'!$C$15)+(G26*'Residential Rates'!$C$16)+(H26*'Residential Rates'!$C$17)</f>
        <v>102.73253259650883</v>
      </c>
      <c r="M26" s="34" t="s">
        <v>84</v>
      </c>
      <c r="N26" s="188">
        <f t="shared" si="7"/>
        <v>1448.015969650877</v>
      </c>
      <c r="P26" s="36">
        <f t="shared" si="8"/>
        <v>250</v>
      </c>
      <c r="Q26" s="36">
        <f t="shared" si="9"/>
        <v>150</v>
      </c>
      <c r="R26" s="188">
        <f t="shared" si="11"/>
        <v>1048.015969650877</v>
      </c>
      <c r="T26" s="176"/>
      <c r="U26" s="184">
        <f>(P26*'Residential Rates'!$C$15)+(Q26*'Residential Rates'!$C$16)+(R26*'Residential Rates'!$C$17)</f>
        <v>162.10945567343191</v>
      </c>
    </row>
    <row r="27" spans="3:21" x14ac:dyDescent="0.25">
      <c r="C27" s="191" t="s">
        <v>100</v>
      </c>
      <c r="D27" s="188">
        <f>'Energy Usage (kWh)'!D19</f>
        <v>633.72094029748757</v>
      </c>
      <c r="F27" s="36">
        <f t="shared" si="5"/>
        <v>250</v>
      </c>
      <c r="G27" s="36">
        <f t="shared" si="6"/>
        <v>150</v>
      </c>
      <c r="H27" s="188">
        <f t="shared" si="10"/>
        <v>233.72094029748757</v>
      </c>
      <c r="K27" s="184">
        <f>(F27*'Residential Rates'!$C$15)+(G27*'Residential Rates'!$C$16)+(H27*'Residential Rates'!$C$17)</f>
        <v>67.488373262568047</v>
      </c>
      <c r="M27" s="34" t="s">
        <v>100</v>
      </c>
      <c r="N27" s="188">
        <f t="shared" si="7"/>
        <v>1128.2264348029821</v>
      </c>
      <c r="P27" s="36">
        <f t="shared" si="8"/>
        <v>250</v>
      </c>
      <c r="Q27" s="36">
        <f t="shared" si="9"/>
        <v>150</v>
      </c>
      <c r="R27" s="188">
        <f t="shared" si="11"/>
        <v>728.22643480298211</v>
      </c>
      <c r="T27" s="176"/>
      <c r="U27" s="184">
        <f>(P27*'Residential Rates'!$C$15)+(Q27*'Residential Rates'!$C$16)+(R27*'Residential Rates'!$C$17)</f>
        <v>124.94991172410651</v>
      </c>
    </row>
    <row r="28" spans="3:21" x14ac:dyDescent="0.25">
      <c r="C28" s="191" t="s">
        <v>86</v>
      </c>
      <c r="D28" s="188">
        <f>'Energy Usage (kWh)'!D20</f>
        <v>627.01567305282833</v>
      </c>
      <c r="F28" s="36">
        <f t="shared" si="5"/>
        <v>250</v>
      </c>
      <c r="G28" s="36">
        <f t="shared" si="6"/>
        <v>150</v>
      </c>
      <c r="H28" s="188">
        <f t="shared" si="10"/>
        <v>227.01567305282833</v>
      </c>
      <c r="K28" s="182">
        <f>(F28*'Residential Rates'!$D$15)+(G28*'Residential Rates'!$D$16)+(H28*'Residential Rates'!$D$17)</f>
        <v>48.126993056473111</v>
      </c>
      <c r="M28" s="34" t="s">
        <v>86</v>
      </c>
      <c r="N28" s="188">
        <f t="shared" si="7"/>
        <v>1138.0046840418393</v>
      </c>
      <c r="P28" s="36">
        <f t="shared" si="8"/>
        <v>250</v>
      </c>
      <c r="Q28" s="36">
        <f t="shared" si="9"/>
        <v>150</v>
      </c>
      <c r="R28" s="188">
        <f t="shared" si="11"/>
        <v>738.00468404183925</v>
      </c>
      <c r="T28" s="176"/>
      <c r="U28" s="182">
        <f>(P28*'Residential Rates'!$D$15)+(Q28*'Residential Rates'!$D$16)+(R28*'Residential Rates'!$D$17)</f>
        <v>73.983037012517059</v>
      </c>
    </row>
    <row r="29" spans="3:21" x14ac:dyDescent="0.25">
      <c r="C29" s="191" t="s">
        <v>87</v>
      </c>
      <c r="D29" s="188">
        <f>'Energy Usage (kWh)'!D21</f>
        <v>1057.1130838568697</v>
      </c>
      <c r="F29" s="36">
        <f t="shared" si="5"/>
        <v>250</v>
      </c>
      <c r="G29" s="36">
        <f t="shared" si="6"/>
        <v>150</v>
      </c>
      <c r="H29" s="188">
        <f t="shared" si="10"/>
        <v>657.11308385686971</v>
      </c>
      <c r="K29" s="162">
        <f>(F29*'Residential Rates'!$D$15)+(G29*'Residential Rates'!$D$16)+(H29*'Residential Rates'!$D$17)</f>
        <v>69.889922043157611</v>
      </c>
      <c r="M29" s="34" t="s">
        <v>87</v>
      </c>
      <c r="N29" s="188">
        <f t="shared" si="7"/>
        <v>1551.6185783623641</v>
      </c>
      <c r="P29" s="36">
        <f t="shared" si="8"/>
        <v>250</v>
      </c>
      <c r="Q29" s="36">
        <f t="shared" si="9"/>
        <v>150</v>
      </c>
      <c r="R29" s="188">
        <f t="shared" si="11"/>
        <v>1151.6185783623641</v>
      </c>
      <c r="T29" s="176"/>
      <c r="U29" s="162">
        <f>(P29*'Residential Rates'!$D$15)+(Q29*'Residential Rates'!$D$16)+(R29*'Residential Rates'!$D$17)</f>
        <v>94.911900065135626</v>
      </c>
    </row>
    <row r="30" spans="3:21" ht="15.75" thickBot="1" x14ac:dyDescent="0.3">
      <c r="C30" s="191" t="s">
        <v>88</v>
      </c>
      <c r="D30" s="188">
        <f>'Energy Usage (kWh)'!D22</f>
        <v>1444.1554121603201</v>
      </c>
      <c r="F30" s="36">
        <f t="shared" si="5"/>
        <v>250</v>
      </c>
      <c r="G30" s="36">
        <f t="shared" si="6"/>
        <v>150</v>
      </c>
      <c r="H30" s="188">
        <f t="shared" si="10"/>
        <v>1044.1554121603201</v>
      </c>
      <c r="K30" s="163">
        <f>(F30*'Residential Rates'!$D$15)+(G30*'Residential Rates'!$D$16)+(H30*'Residential Rates'!$D$17)</f>
        <v>89.474263855312188</v>
      </c>
      <c r="M30" s="34" t="s">
        <v>88</v>
      </c>
      <c r="N30" s="188">
        <f t="shared" si="7"/>
        <v>1955.144423149331</v>
      </c>
      <c r="P30" s="36">
        <f t="shared" si="8"/>
        <v>250</v>
      </c>
      <c r="Q30" s="36">
        <f t="shared" si="9"/>
        <v>150</v>
      </c>
      <c r="R30" s="188">
        <f t="shared" si="11"/>
        <v>1555.144423149331</v>
      </c>
      <c r="T30" s="176"/>
      <c r="U30" s="163">
        <f>(P30*'Residential Rates'!$D$15)+(Q30*'Residential Rates'!$D$16)+(R30*'Residential Rates'!$D$17)</f>
        <v>115.33030781135615</v>
      </c>
    </row>
    <row r="31" spans="3:21" x14ac:dyDescent="0.25">
      <c r="T31" s="176"/>
      <c r="U31" s="176"/>
    </row>
    <row r="32" spans="3:21" ht="19.5" x14ac:dyDescent="0.25">
      <c r="C32" s="591" t="s">
        <v>127</v>
      </c>
      <c r="D32" s="591"/>
      <c r="E32" s="192"/>
      <c r="F32" s="192"/>
      <c r="T32" s="176"/>
      <c r="U32" s="176"/>
    </row>
    <row r="33" spans="3:21" ht="15.75" thickBot="1" x14ac:dyDescent="0.3">
      <c r="C33" s="256" t="s">
        <v>125</v>
      </c>
      <c r="D33" s="257"/>
      <c r="E33" s="257"/>
      <c r="F33" s="257"/>
      <c r="G33" s="257"/>
      <c r="H33" s="257"/>
      <c r="I33" s="257"/>
      <c r="J33" s="258"/>
      <c r="M33" s="258" t="s">
        <v>126</v>
      </c>
      <c r="P33" s="34"/>
      <c r="T33" s="176"/>
      <c r="U33" s="176"/>
    </row>
    <row r="34" spans="3:21" ht="30.75" thickBot="1" x14ac:dyDescent="0.3">
      <c r="C34" s="225" t="s">
        <v>147</v>
      </c>
      <c r="D34" s="265" t="s">
        <v>117</v>
      </c>
      <c r="E34" s="266"/>
      <c r="F34" s="265" t="s">
        <v>17</v>
      </c>
      <c r="G34" s="265" t="s">
        <v>18</v>
      </c>
      <c r="H34" s="253"/>
      <c r="I34" s="239"/>
      <c r="J34" s="252"/>
      <c r="K34" s="185" t="s">
        <v>96</v>
      </c>
      <c r="L34" s="239"/>
      <c r="M34" s="265" t="s">
        <v>147</v>
      </c>
      <c r="N34" s="265" t="s">
        <v>117</v>
      </c>
      <c r="O34" s="239"/>
      <c r="P34" s="225" t="s">
        <v>17</v>
      </c>
      <c r="Q34" s="265" t="s">
        <v>18</v>
      </c>
      <c r="R34" s="240"/>
      <c r="S34" s="239"/>
      <c r="T34" s="239"/>
      <c r="U34" s="185" t="s">
        <v>96</v>
      </c>
    </row>
    <row r="35" spans="3:21" x14ac:dyDescent="0.25">
      <c r="C35" s="241" t="s">
        <v>79</v>
      </c>
      <c r="D35" s="261">
        <f>'Energy Usage (kWh)'!G11</f>
        <v>429.98800865157943</v>
      </c>
      <c r="E35" s="214"/>
      <c r="F35" s="296">
        <f t="shared" ref="F35:F46" si="12">IF(D35&gt;125,125,D35)</f>
        <v>125</v>
      </c>
      <c r="G35" s="271">
        <f t="shared" ref="G35:G46" si="13">IF(F35=125,D35-F35,0)</f>
        <v>304.98800865157943</v>
      </c>
      <c r="H35" s="177"/>
      <c r="I35" s="214"/>
      <c r="J35" s="214"/>
      <c r="K35" s="162">
        <f>(F35*'Residential Rates'!$D$25)+(G35*'Residential Rates'!$D$26)</f>
        <v>26.358264930341818</v>
      </c>
      <c r="L35" s="214"/>
      <c r="M35" s="263" t="s">
        <v>79</v>
      </c>
      <c r="N35" s="261">
        <f t="shared" ref="N35:N46" si="14">D35+X4</f>
        <v>940.97701964059047</v>
      </c>
      <c r="O35" s="214"/>
      <c r="P35" s="296">
        <f t="shared" ref="P35:P46" si="15">IF(N35&gt;125,125,N35)</f>
        <v>125</v>
      </c>
      <c r="Q35" s="271">
        <f t="shared" ref="Q35:Q46" si="16">IF(P35=125,N35-P35,0)</f>
        <v>815.97701964059047</v>
      </c>
      <c r="R35" s="177"/>
      <c r="S35" s="214"/>
      <c r="T35" s="214"/>
      <c r="U35" s="162">
        <f>(P35*'Residential Rates'!$D$25)+(Q35*'Residential Rates'!$D$26)</f>
        <v>57.6818913039682</v>
      </c>
    </row>
    <row r="36" spans="3:21" x14ac:dyDescent="0.25">
      <c r="C36" s="241" t="s">
        <v>80</v>
      </c>
      <c r="D36" s="261">
        <f>'Energy Usage (kWh)'!G12</f>
        <v>337.85283346555099</v>
      </c>
      <c r="E36" s="214"/>
      <c r="F36" s="296">
        <f t="shared" si="12"/>
        <v>125</v>
      </c>
      <c r="G36" s="261">
        <f t="shared" si="13"/>
        <v>212.85283346555099</v>
      </c>
      <c r="H36" s="177"/>
      <c r="I36" s="214"/>
      <c r="J36" s="214"/>
      <c r="K36" s="162">
        <f>(F36*'Residential Rates'!$D$25)+(G36*'Residential Rates'!$D$26)</f>
        <v>20.710378691438276</v>
      </c>
      <c r="L36" s="214"/>
      <c r="M36" s="263" t="s">
        <v>80</v>
      </c>
      <c r="N36" s="261">
        <f t="shared" si="14"/>
        <v>799.39129500401259</v>
      </c>
      <c r="O36" s="214"/>
      <c r="P36" s="296">
        <f t="shared" si="15"/>
        <v>125</v>
      </c>
      <c r="Q36" s="261">
        <f t="shared" si="16"/>
        <v>674.39129500401259</v>
      </c>
      <c r="R36" s="177"/>
      <c r="S36" s="214"/>
      <c r="T36" s="214"/>
      <c r="U36" s="162">
        <f>(P36*'Residential Rates'!$D$25)+(Q36*'Residential Rates'!$D$26)</f>
        <v>49.002686383745974</v>
      </c>
    </row>
    <row r="37" spans="3:21" x14ac:dyDescent="0.25">
      <c r="C37" s="241" t="s">
        <v>81</v>
      </c>
      <c r="D37" s="261">
        <f>'Energy Usage (kWh)'!G13</f>
        <v>368.37665483872769</v>
      </c>
      <c r="E37" s="214"/>
      <c r="F37" s="296">
        <f t="shared" si="12"/>
        <v>125</v>
      </c>
      <c r="G37" s="261">
        <f t="shared" si="13"/>
        <v>243.37665483872769</v>
      </c>
      <c r="H37" s="177"/>
      <c r="I37" s="214"/>
      <c r="J37" s="214"/>
      <c r="K37" s="162">
        <f>(F37*'Residential Rates'!$D$25)+(G37*'Residential Rates'!$D$26)</f>
        <v>22.581488941614005</v>
      </c>
      <c r="L37" s="214"/>
      <c r="M37" s="263" t="s">
        <v>81</v>
      </c>
      <c r="N37" s="261">
        <f t="shared" si="14"/>
        <v>879.36566582773867</v>
      </c>
      <c r="O37" s="214"/>
      <c r="P37" s="296">
        <f t="shared" si="15"/>
        <v>125</v>
      </c>
      <c r="Q37" s="261">
        <f t="shared" si="16"/>
        <v>754.36566582773867</v>
      </c>
      <c r="R37" s="177"/>
      <c r="S37" s="214"/>
      <c r="T37" s="214"/>
      <c r="U37" s="162">
        <f>(P37*'Residential Rates'!$D$25)+(Q37*'Residential Rates'!$D$26)</f>
        <v>53.90511531524038</v>
      </c>
    </row>
    <row r="38" spans="3:21" x14ac:dyDescent="0.25">
      <c r="C38" s="241" t="s">
        <v>82</v>
      </c>
      <c r="D38" s="261">
        <f>'Energy Usage (kWh)'!G14</f>
        <v>329.33569841143105</v>
      </c>
      <c r="E38" s="214"/>
      <c r="F38" s="296">
        <f t="shared" si="12"/>
        <v>125</v>
      </c>
      <c r="G38" s="261">
        <f t="shared" si="13"/>
        <v>204.33569841143105</v>
      </c>
      <c r="H38" s="177"/>
      <c r="I38" s="214"/>
      <c r="J38" s="214"/>
      <c r="K38" s="162">
        <f>(F38*'Residential Rates'!$D$25)+(G38*'Residential Rates'!$D$26)</f>
        <v>20.188278312620724</v>
      </c>
      <c r="L38" s="214"/>
      <c r="M38" s="263" t="s">
        <v>82</v>
      </c>
      <c r="N38" s="261">
        <f t="shared" si="14"/>
        <v>823.84119291692559</v>
      </c>
      <c r="O38" s="214"/>
      <c r="P38" s="296">
        <f t="shared" si="15"/>
        <v>125</v>
      </c>
      <c r="Q38" s="261">
        <f t="shared" si="16"/>
        <v>698.84119291692559</v>
      </c>
      <c r="R38" s="177"/>
      <c r="S38" s="214"/>
      <c r="T38" s="214"/>
      <c r="U38" s="162">
        <f>(P38*'Residential Rates'!$D$25)+(Q38*'Residential Rates'!$D$26)</f>
        <v>50.501465125807542</v>
      </c>
    </row>
    <row r="39" spans="3:21" x14ac:dyDescent="0.25">
      <c r="C39" s="241" t="s">
        <v>31</v>
      </c>
      <c r="D39" s="261">
        <f>'Energy Usage (kWh)'!G15</f>
        <v>394.50850858999183</v>
      </c>
      <c r="E39" s="214"/>
      <c r="F39" s="296">
        <f t="shared" si="12"/>
        <v>125</v>
      </c>
      <c r="G39" s="261">
        <f t="shared" si="13"/>
        <v>269.50850858999183</v>
      </c>
      <c r="H39" s="177"/>
      <c r="I39" s="214"/>
      <c r="J39" s="214"/>
      <c r="K39" s="162">
        <f>(F39*'Residential Rates'!$D$25)+(G39*'Residential Rates'!$D$26)</f>
        <v>24.1833715765665</v>
      </c>
      <c r="L39" s="214"/>
      <c r="M39" s="263" t="s">
        <v>31</v>
      </c>
      <c r="N39" s="261">
        <f t="shared" si="14"/>
        <v>905.49751957900276</v>
      </c>
      <c r="O39" s="214"/>
      <c r="P39" s="296">
        <f t="shared" si="15"/>
        <v>125</v>
      </c>
      <c r="Q39" s="261">
        <f t="shared" si="16"/>
        <v>780.49751957900276</v>
      </c>
      <c r="R39" s="177"/>
      <c r="S39" s="214"/>
      <c r="T39" s="214"/>
      <c r="U39" s="162">
        <f>(P39*'Residential Rates'!$D$25)+(Q39*'Residential Rates'!$D$26)</f>
        <v>55.506997950192869</v>
      </c>
    </row>
    <row r="40" spans="3:21" x14ac:dyDescent="0.25">
      <c r="C40" s="241" t="s">
        <v>83</v>
      </c>
      <c r="D40" s="261">
        <f>'Energy Usage (kWh)'!G16</f>
        <v>578.60601295129334</v>
      </c>
      <c r="E40" s="214"/>
      <c r="F40" s="296">
        <f t="shared" si="12"/>
        <v>125</v>
      </c>
      <c r="G40" s="261">
        <f t="shared" si="13"/>
        <v>453.60601295129334</v>
      </c>
      <c r="H40" s="177"/>
      <c r="I40" s="214"/>
      <c r="J40" s="214"/>
      <c r="K40" s="183">
        <f>(F40*'Residential Rates'!$C$25)+(G40*'Residential Rates'!$C$26)</f>
        <v>35.468548593914278</v>
      </c>
      <c r="L40" s="214"/>
      <c r="M40" s="263" t="s">
        <v>83</v>
      </c>
      <c r="N40" s="261">
        <f t="shared" si="14"/>
        <v>1073.1115074567879</v>
      </c>
      <c r="O40" s="214"/>
      <c r="P40" s="296">
        <f t="shared" si="15"/>
        <v>125</v>
      </c>
      <c r="Q40" s="261">
        <f t="shared" si="16"/>
        <v>948.11150745678788</v>
      </c>
      <c r="R40" s="177"/>
      <c r="S40" s="214"/>
      <c r="T40" s="214"/>
      <c r="U40" s="183">
        <f>(P40*'Residential Rates'!$C$25)+(Q40*'Residential Rates'!$C$26)</f>
        <v>65.781735407101095</v>
      </c>
    </row>
    <row r="41" spans="3:21" x14ac:dyDescent="0.25">
      <c r="C41" s="241" t="s">
        <v>99</v>
      </c>
      <c r="D41" s="261">
        <f>'Energy Usage (kWh)'!G17</f>
        <v>846.38525073283745</v>
      </c>
      <c r="E41" s="214"/>
      <c r="F41" s="296">
        <f t="shared" si="12"/>
        <v>125</v>
      </c>
      <c r="G41" s="261">
        <f t="shared" si="13"/>
        <v>721.38525073283745</v>
      </c>
      <c r="H41" s="177"/>
      <c r="I41" s="214"/>
      <c r="J41" s="214"/>
      <c r="K41" s="184">
        <f>(F41*'Residential Rates'!$C$25)+(G41*'Residential Rates'!$C$26)</f>
        <v>51.883415869922935</v>
      </c>
      <c r="L41" s="214"/>
      <c r="M41" s="263" t="s">
        <v>99</v>
      </c>
      <c r="N41" s="261">
        <f t="shared" si="14"/>
        <v>1357.3742617218484</v>
      </c>
      <c r="O41" s="214"/>
      <c r="P41" s="296">
        <f t="shared" si="15"/>
        <v>125</v>
      </c>
      <c r="Q41" s="261">
        <f t="shared" si="16"/>
        <v>1232.3742617218484</v>
      </c>
      <c r="R41" s="177"/>
      <c r="S41" s="214"/>
      <c r="T41" s="214"/>
      <c r="U41" s="184">
        <f>(P41*'Residential Rates'!$C$25)+(Q41*'Residential Rates'!$C$26)</f>
        <v>83.207042243549296</v>
      </c>
    </row>
    <row r="42" spans="3:21" x14ac:dyDescent="0.25">
      <c r="C42" s="241" t="s">
        <v>84</v>
      </c>
      <c r="D42" s="261">
        <f>'Energy Usage (kWh)'!G18</f>
        <v>855.72663697547478</v>
      </c>
      <c r="E42" s="214"/>
      <c r="F42" s="296">
        <f t="shared" si="12"/>
        <v>125</v>
      </c>
      <c r="G42" s="261">
        <f t="shared" si="13"/>
        <v>730.72663697547478</v>
      </c>
      <c r="H42" s="177"/>
      <c r="I42" s="214"/>
      <c r="J42" s="214"/>
      <c r="K42" s="184">
        <f>(F42*'Residential Rates'!$C$25)+(G42*'Residential Rates'!$C$26)</f>
        <v>52.456042846596603</v>
      </c>
      <c r="L42" s="214"/>
      <c r="M42" s="263" t="s">
        <v>84</v>
      </c>
      <c r="N42" s="261">
        <f t="shared" si="14"/>
        <v>1366.7156479644857</v>
      </c>
      <c r="O42" s="214"/>
      <c r="P42" s="296">
        <f t="shared" si="15"/>
        <v>125</v>
      </c>
      <c r="Q42" s="261">
        <f t="shared" si="16"/>
        <v>1241.7156479644857</v>
      </c>
      <c r="R42" s="177"/>
      <c r="S42" s="214"/>
      <c r="T42" s="214"/>
      <c r="U42" s="184">
        <f>(P42*'Residential Rates'!$C$25)+(Q42*'Residential Rates'!$C$26)</f>
        <v>83.779669220222971</v>
      </c>
    </row>
    <row r="43" spans="3:21" x14ac:dyDescent="0.25">
      <c r="C43" s="241" t="s">
        <v>100</v>
      </c>
      <c r="D43" s="261">
        <f>'Energy Usage (kWh)'!G19</f>
        <v>599.76955799254074</v>
      </c>
      <c r="E43" s="214"/>
      <c r="F43" s="296">
        <f t="shared" si="12"/>
        <v>125</v>
      </c>
      <c r="G43" s="261">
        <f t="shared" si="13"/>
        <v>474.76955799254074</v>
      </c>
      <c r="H43" s="177"/>
      <c r="I43" s="214"/>
      <c r="J43" s="214"/>
      <c r="K43" s="184">
        <f>(F43*'Residential Rates'!$C$25)+(G43*'Residential Rates'!$C$26)</f>
        <v>36.765873904942744</v>
      </c>
      <c r="L43" s="214"/>
      <c r="M43" s="263" t="s">
        <v>100</v>
      </c>
      <c r="N43" s="261">
        <f t="shared" si="14"/>
        <v>1094.2750524980352</v>
      </c>
      <c r="O43" s="214"/>
      <c r="P43" s="296">
        <f t="shared" si="15"/>
        <v>125</v>
      </c>
      <c r="Q43" s="261">
        <f t="shared" si="16"/>
        <v>969.27505249803517</v>
      </c>
      <c r="R43" s="177"/>
      <c r="S43" s="214"/>
      <c r="T43" s="214"/>
      <c r="U43" s="184">
        <f>(P43*'Residential Rates'!$C$25)+(Q43*'Residential Rates'!$C$26)</f>
        <v>67.079060718129554</v>
      </c>
    </row>
    <row r="44" spans="3:21" x14ac:dyDescent="0.25">
      <c r="C44" s="241" t="s">
        <v>86</v>
      </c>
      <c r="D44" s="261">
        <f>'Energy Usage (kWh)'!G20</f>
        <v>383.48455824593918</v>
      </c>
      <c r="E44" s="214"/>
      <c r="F44" s="296">
        <f t="shared" si="12"/>
        <v>125</v>
      </c>
      <c r="G44" s="261">
        <f t="shared" si="13"/>
        <v>258.48455824593918</v>
      </c>
      <c r="H44" s="177"/>
      <c r="I44" s="214"/>
      <c r="J44" s="214"/>
      <c r="K44" s="182">
        <f>(F44*'Residential Rates'!$D$25)+(G44*'Residential Rates'!$D$26)</f>
        <v>23.507603420476073</v>
      </c>
      <c r="L44" s="214"/>
      <c r="M44" s="263" t="s">
        <v>86</v>
      </c>
      <c r="N44" s="261">
        <f t="shared" si="14"/>
        <v>894.47356923495022</v>
      </c>
      <c r="O44" s="214"/>
      <c r="P44" s="296">
        <f t="shared" si="15"/>
        <v>125</v>
      </c>
      <c r="Q44" s="261">
        <f t="shared" si="16"/>
        <v>769.47356923495022</v>
      </c>
      <c r="R44" s="177"/>
      <c r="S44" s="214"/>
      <c r="T44" s="214"/>
      <c r="U44" s="182">
        <f>(P44*'Residential Rates'!$D$25)+(Q44*'Residential Rates'!$D$26)</f>
        <v>54.831229794102448</v>
      </c>
    </row>
    <row r="45" spans="3:21" x14ac:dyDescent="0.25">
      <c r="C45" s="241" t="s">
        <v>87</v>
      </c>
      <c r="D45" s="261">
        <f>'Energy Usage (kWh)'!G21</f>
        <v>393.04624395047551</v>
      </c>
      <c r="E45" s="214"/>
      <c r="F45" s="296">
        <f t="shared" si="12"/>
        <v>125</v>
      </c>
      <c r="G45" s="261">
        <f t="shared" si="13"/>
        <v>268.04624395047551</v>
      </c>
      <c r="H45" s="177"/>
      <c r="I45" s="214"/>
      <c r="J45" s="214"/>
      <c r="K45" s="162">
        <f>(F45*'Residential Rates'!$D$25)+(G45*'Residential Rates'!$D$26)</f>
        <v>24.093734754164146</v>
      </c>
      <c r="L45" s="214"/>
      <c r="M45" s="263" t="s">
        <v>87</v>
      </c>
      <c r="N45" s="261">
        <f t="shared" si="14"/>
        <v>887.55173845597005</v>
      </c>
      <c r="O45" s="214"/>
      <c r="P45" s="296">
        <f t="shared" si="15"/>
        <v>125</v>
      </c>
      <c r="Q45" s="261">
        <f t="shared" si="16"/>
        <v>762.55173845597005</v>
      </c>
      <c r="R45" s="177"/>
      <c r="S45" s="214"/>
      <c r="T45" s="214"/>
      <c r="U45" s="162">
        <f>(P45*'Residential Rates'!$D$25)+(Q45*'Residential Rates'!$D$26)</f>
        <v>54.406921567350963</v>
      </c>
    </row>
    <row r="46" spans="3:21" ht="15.75" thickBot="1" x14ac:dyDescent="0.3">
      <c r="C46" s="241" t="s">
        <v>88</v>
      </c>
      <c r="D46" s="262">
        <f>'Energy Usage (kWh)'!G22</f>
        <v>446.65224266027786</v>
      </c>
      <c r="E46" s="214"/>
      <c r="F46" s="296">
        <f t="shared" si="12"/>
        <v>125</v>
      </c>
      <c r="G46" s="261">
        <f t="shared" si="13"/>
        <v>321.65224266027786</v>
      </c>
      <c r="H46" s="177"/>
      <c r="I46" s="214"/>
      <c r="J46" s="214"/>
      <c r="K46" s="163">
        <f>(F46*'Residential Rates'!$D$25)+(G46*'Residential Rates'!$D$26)</f>
        <v>27.379782475075032</v>
      </c>
      <c r="L46" s="214"/>
      <c r="M46" s="264" t="s">
        <v>88</v>
      </c>
      <c r="N46" s="262">
        <f t="shared" si="14"/>
        <v>957.64125364928884</v>
      </c>
      <c r="O46" s="214"/>
      <c r="P46" s="296">
        <f t="shared" si="15"/>
        <v>125</v>
      </c>
      <c r="Q46" s="261">
        <f t="shared" si="16"/>
        <v>832.64125364928884</v>
      </c>
      <c r="R46" s="177"/>
      <c r="S46" s="214"/>
      <c r="T46" s="214"/>
      <c r="U46" s="163">
        <f>(P46*'Residential Rates'!$D$25)+(Q46*'Residential Rates'!$D$26)</f>
        <v>58.703408848701407</v>
      </c>
    </row>
    <row r="47" spans="3:21" ht="9" customHeight="1" thickBot="1" x14ac:dyDescent="0.3">
      <c r="C47" s="248"/>
      <c r="D47" s="294"/>
      <c r="E47" s="249"/>
      <c r="F47" s="249"/>
      <c r="G47" s="299"/>
      <c r="H47" s="249"/>
      <c r="I47" s="249"/>
      <c r="J47" s="249"/>
      <c r="K47" s="249"/>
      <c r="L47" s="249"/>
      <c r="M47" s="250"/>
      <c r="N47" s="249"/>
      <c r="O47" s="249"/>
      <c r="P47" s="249"/>
      <c r="Q47" s="299"/>
      <c r="R47" s="249"/>
      <c r="S47" s="249"/>
      <c r="T47" s="249"/>
      <c r="U47" s="251"/>
    </row>
    <row r="48" spans="3:21" ht="30.75" thickBot="1" x14ac:dyDescent="0.3">
      <c r="C48" s="225" t="s">
        <v>148</v>
      </c>
      <c r="D48" s="295" t="s">
        <v>117</v>
      </c>
      <c r="E48" s="266"/>
      <c r="F48" s="225" t="s">
        <v>17</v>
      </c>
      <c r="G48" s="295" t="s">
        <v>18</v>
      </c>
      <c r="H48" s="253"/>
      <c r="I48" s="239"/>
      <c r="J48" s="252"/>
      <c r="K48" s="185" t="s">
        <v>96</v>
      </c>
      <c r="L48" s="239"/>
      <c r="M48" s="265" t="s">
        <v>148</v>
      </c>
      <c r="N48" s="265" t="s">
        <v>117</v>
      </c>
      <c r="O48" s="239"/>
      <c r="P48" s="225" t="s">
        <v>17</v>
      </c>
      <c r="Q48" s="295" t="s">
        <v>18</v>
      </c>
      <c r="R48" s="240"/>
      <c r="S48" s="239"/>
      <c r="T48" s="239"/>
      <c r="U48" s="185" t="s">
        <v>96</v>
      </c>
    </row>
    <row r="49" spans="3:21" x14ac:dyDescent="0.25">
      <c r="C49" s="241" t="s">
        <v>79</v>
      </c>
      <c r="D49" s="271">
        <f>'Energy Usage (kWh)'!H11</f>
        <v>256.91872235062937</v>
      </c>
      <c r="E49" s="214"/>
      <c r="F49" s="297">
        <f t="shared" ref="F49:F60" si="17">IF(D49&gt;125,125,D49)</f>
        <v>125</v>
      </c>
      <c r="G49" s="261">
        <f t="shared" ref="G49:G60" si="18">IF(F49=125,D49-F49,0)</f>
        <v>131.91872235062937</v>
      </c>
      <c r="H49" s="177"/>
      <c r="I49" s="214"/>
      <c r="J49" s="214"/>
      <c r="K49" s="162">
        <f>(F49*'Residential Rates'!$D$28)+('Residential Rates'!$D$29*'Energy Charge'!G49)</f>
        <v>22.476972519975675</v>
      </c>
      <c r="L49" s="214"/>
      <c r="M49" s="270" t="s">
        <v>79</v>
      </c>
      <c r="N49" s="271">
        <f t="shared" ref="N49:N60" si="19">D49</f>
        <v>256.91872235062937</v>
      </c>
      <c r="O49" s="214"/>
      <c r="P49" s="297">
        <f t="shared" ref="P49:P60" si="20">IF(N49&gt;125,125,N49)</f>
        <v>125</v>
      </c>
      <c r="Q49" s="261">
        <f t="shared" ref="Q49:Q60" si="21">IF(P49=125,N49-P49,0)</f>
        <v>131.91872235062937</v>
      </c>
      <c r="R49" s="177"/>
      <c r="S49" s="214"/>
      <c r="T49" s="214"/>
      <c r="U49" s="162">
        <f>(P49*'Residential Rates'!$D$28)+('Residential Rates'!$D$29*'Energy Charge'!Q49)</f>
        <v>22.476972519975675</v>
      </c>
    </row>
    <row r="50" spans="3:21" x14ac:dyDescent="0.25">
      <c r="C50" s="241" t="s">
        <v>80</v>
      </c>
      <c r="D50" s="261">
        <f>'Energy Usage (kWh)'!H12</f>
        <v>188.55822000581151</v>
      </c>
      <c r="E50" s="214"/>
      <c r="F50" s="296">
        <f t="shared" si="17"/>
        <v>125</v>
      </c>
      <c r="G50" s="261">
        <f t="shared" si="18"/>
        <v>63.558220005811506</v>
      </c>
      <c r="H50" s="177"/>
      <c r="I50" s="214"/>
      <c r="J50" s="214"/>
      <c r="K50" s="162">
        <f>(F50*'Residential Rates'!$D$28)+('Residential Rates'!$D$29*'Energy Charge'!G50)</f>
        <v>14.80008810665263</v>
      </c>
      <c r="L50" s="214"/>
      <c r="M50" s="263" t="s">
        <v>80</v>
      </c>
      <c r="N50" s="261">
        <f t="shared" si="19"/>
        <v>188.55822000581151</v>
      </c>
      <c r="O50" s="214"/>
      <c r="P50" s="296">
        <f t="shared" si="20"/>
        <v>125</v>
      </c>
      <c r="Q50" s="261">
        <f t="shared" si="21"/>
        <v>63.558220005811506</v>
      </c>
      <c r="R50" s="177"/>
      <c r="S50" s="214"/>
      <c r="T50" s="214"/>
      <c r="U50" s="162">
        <f>(P50*'Residential Rates'!$D$28)+('Residential Rates'!$D$29*'Energy Charge'!Q50)</f>
        <v>14.80008810665263</v>
      </c>
    </row>
    <row r="51" spans="3:21" x14ac:dyDescent="0.25">
      <c r="C51" s="241" t="s">
        <v>81</v>
      </c>
      <c r="D51" s="261">
        <f>'Energy Usage (kWh)'!H13</f>
        <v>210.81540565587861</v>
      </c>
      <c r="E51" s="214"/>
      <c r="F51" s="296">
        <f t="shared" si="17"/>
        <v>125</v>
      </c>
      <c r="G51" s="261">
        <f t="shared" si="18"/>
        <v>85.815405655878607</v>
      </c>
      <c r="H51" s="177"/>
      <c r="I51" s="214"/>
      <c r="J51" s="214"/>
      <c r="K51" s="162">
        <f>(F51*'Residential Rates'!$D$28)+('Residential Rates'!$D$29*'Energy Charge'!G51)</f>
        <v>17.299570055155165</v>
      </c>
      <c r="L51" s="214"/>
      <c r="M51" s="263" t="s">
        <v>81</v>
      </c>
      <c r="N51" s="261">
        <f t="shared" si="19"/>
        <v>210.81540565587861</v>
      </c>
      <c r="O51" s="214"/>
      <c r="P51" s="296">
        <f t="shared" si="20"/>
        <v>125</v>
      </c>
      <c r="Q51" s="261">
        <f t="shared" si="21"/>
        <v>85.815405655878607</v>
      </c>
      <c r="R51" s="177"/>
      <c r="S51" s="214"/>
      <c r="T51" s="214"/>
      <c r="U51" s="162">
        <f>(P51*'Residential Rates'!$D$28)+('Residential Rates'!$D$29*'Energy Charge'!Q51)</f>
        <v>17.299570055155165</v>
      </c>
    </row>
    <row r="52" spans="3:21" x14ac:dyDescent="0.25">
      <c r="C52" s="241" t="s">
        <v>82</v>
      </c>
      <c r="D52" s="261">
        <f>'Energy Usage (kWh)'!H14</f>
        <v>186.18260670733167</v>
      </c>
      <c r="E52" s="214"/>
      <c r="F52" s="296">
        <f t="shared" si="17"/>
        <v>125</v>
      </c>
      <c r="G52" s="261">
        <f t="shared" si="18"/>
        <v>61.182606707331672</v>
      </c>
      <c r="H52" s="177"/>
      <c r="I52" s="214"/>
      <c r="J52" s="214"/>
      <c r="K52" s="162">
        <f>(F52*'Residential Rates'!$D$28)+('Residential Rates'!$D$29*'Energy Charge'!G52)</f>
        <v>14.533306733233346</v>
      </c>
      <c r="L52" s="214"/>
      <c r="M52" s="263" t="s">
        <v>82</v>
      </c>
      <c r="N52" s="261">
        <f t="shared" si="19"/>
        <v>186.18260670733167</v>
      </c>
      <c r="O52" s="214"/>
      <c r="P52" s="296">
        <f t="shared" si="20"/>
        <v>125</v>
      </c>
      <c r="Q52" s="261">
        <f t="shared" si="21"/>
        <v>61.182606707331672</v>
      </c>
      <c r="R52" s="177"/>
      <c r="S52" s="214"/>
      <c r="T52" s="214"/>
      <c r="U52" s="162">
        <f>(P52*'Residential Rates'!$D$28)+('Residential Rates'!$D$29*'Energy Charge'!Q52)</f>
        <v>14.533306733233346</v>
      </c>
    </row>
    <row r="53" spans="3:21" x14ac:dyDescent="0.25">
      <c r="C53" s="241" t="s">
        <v>31</v>
      </c>
      <c r="D53" s="261">
        <f>'Energy Usage (kWh)'!H15</f>
        <v>218.00174784752193</v>
      </c>
      <c r="E53" s="214"/>
      <c r="F53" s="296">
        <f t="shared" si="17"/>
        <v>125</v>
      </c>
      <c r="G53" s="261">
        <f t="shared" si="18"/>
        <v>93.001747847521926</v>
      </c>
      <c r="H53" s="177"/>
      <c r="I53" s="214"/>
      <c r="J53" s="214"/>
      <c r="K53" s="162">
        <f>(F53*'Residential Rates'!$D$28)+('Residential Rates'!$D$29*'Energy Charge'!G53)</f>
        <v>18.106596283276712</v>
      </c>
      <c r="L53" s="214"/>
      <c r="M53" s="263" t="s">
        <v>31</v>
      </c>
      <c r="N53" s="261">
        <f t="shared" si="19"/>
        <v>218.00174784752193</v>
      </c>
      <c r="O53" s="214"/>
      <c r="P53" s="296">
        <f t="shared" si="20"/>
        <v>125</v>
      </c>
      <c r="Q53" s="261">
        <f t="shared" si="21"/>
        <v>93.001747847521926</v>
      </c>
      <c r="R53" s="177"/>
      <c r="S53" s="214"/>
      <c r="T53" s="214"/>
      <c r="U53" s="162">
        <f>(P53*'Residential Rates'!$D$28)+('Residential Rates'!$D$29*'Energy Charge'!Q53)</f>
        <v>18.106596283276712</v>
      </c>
    </row>
    <row r="54" spans="3:21" x14ac:dyDescent="0.25">
      <c r="C54" s="241" t="s">
        <v>83</v>
      </c>
      <c r="D54" s="261">
        <f>'Energy Usage (kWh)'!H16</f>
        <v>266.9662286880166</v>
      </c>
      <c r="E54" s="214"/>
      <c r="F54" s="296">
        <f t="shared" si="17"/>
        <v>125</v>
      </c>
      <c r="G54" s="261">
        <f t="shared" si="18"/>
        <v>141.9662286880166</v>
      </c>
      <c r="H54" s="177"/>
      <c r="I54" s="214"/>
      <c r="J54" s="214"/>
      <c r="K54" s="183">
        <f>(F54*'Residential Rates'!$C$28)+('Residential Rates'!$C$29*'Energy Charge'!G54)</f>
        <v>29.866018166805794</v>
      </c>
      <c r="L54" s="214"/>
      <c r="M54" s="263" t="s">
        <v>83</v>
      </c>
      <c r="N54" s="261">
        <f t="shared" si="19"/>
        <v>266.9662286880166</v>
      </c>
      <c r="O54" s="214"/>
      <c r="P54" s="296">
        <f t="shared" si="20"/>
        <v>125</v>
      </c>
      <c r="Q54" s="261">
        <f t="shared" si="21"/>
        <v>141.9662286880166</v>
      </c>
      <c r="R54" s="177"/>
      <c r="S54" s="214"/>
      <c r="T54" s="214"/>
      <c r="U54" s="183">
        <f>(P54*'Residential Rates'!$C$28)+('Residential Rates'!$C$29*'Energy Charge'!Q54)</f>
        <v>29.866018166805794</v>
      </c>
    </row>
    <row r="55" spans="3:21" x14ac:dyDescent="0.25">
      <c r="C55" s="241" t="s">
        <v>99</v>
      </c>
      <c r="D55" s="261">
        <f>'Energy Usage (kWh)'!H17</f>
        <v>406.63636801874463</v>
      </c>
      <c r="E55" s="214"/>
      <c r="F55" s="296">
        <f t="shared" si="17"/>
        <v>125</v>
      </c>
      <c r="G55" s="261">
        <f t="shared" si="18"/>
        <v>281.63636801874463</v>
      </c>
      <c r="H55" s="177"/>
      <c r="I55" s="214"/>
      <c r="J55" s="214"/>
      <c r="K55" s="184">
        <f>(F55*'Residential Rates'!$C$28)+('Residential Rates'!$C$29*'Energy Charge'!G55)</f>
        <v>51.710427958131667</v>
      </c>
      <c r="L55" s="214"/>
      <c r="M55" s="263" t="s">
        <v>99</v>
      </c>
      <c r="N55" s="261">
        <f t="shared" si="19"/>
        <v>406.63636801874463</v>
      </c>
      <c r="O55" s="214"/>
      <c r="P55" s="296">
        <f t="shared" si="20"/>
        <v>125</v>
      </c>
      <c r="Q55" s="261">
        <f t="shared" si="21"/>
        <v>281.63636801874463</v>
      </c>
      <c r="R55" s="177"/>
      <c r="S55" s="214"/>
      <c r="T55" s="214"/>
      <c r="U55" s="184">
        <f>(P55*'Residential Rates'!$C$28)+('Residential Rates'!$C$29*'Energy Charge'!Q55)</f>
        <v>51.710427958131667</v>
      </c>
    </row>
    <row r="56" spans="3:21" x14ac:dyDescent="0.25">
      <c r="C56" s="241" t="s">
        <v>84</v>
      </c>
      <c r="D56" s="261">
        <f>'Energy Usage (kWh)'!H18</f>
        <v>446.27847197214123</v>
      </c>
      <c r="E56" s="214"/>
      <c r="F56" s="296">
        <f t="shared" si="17"/>
        <v>125</v>
      </c>
      <c r="G56" s="261">
        <f t="shared" si="18"/>
        <v>321.27847197214123</v>
      </c>
      <c r="H56" s="177"/>
      <c r="I56" s="214"/>
      <c r="J56" s="214"/>
      <c r="K56" s="184">
        <f>(F56*'Residential Rates'!$C$28)+('Residential Rates'!$C$29*'Energy Charge'!G56)</f>
        <v>57.910453016442894</v>
      </c>
      <c r="L56" s="214"/>
      <c r="M56" s="263" t="s">
        <v>84</v>
      </c>
      <c r="N56" s="261">
        <f t="shared" si="19"/>
        <v>446.27847197214123</v>
      </c>
      <c r="O56" s="214"/>
      <c r="P56" s="296">
        <f t="shared" si="20"/>
        <v>125</v>
      </c>
      <c r="Q56" s="261">
        <f t="shared" si="21"/>
        <v>321.27847197214123</v>
      </c>
      <c r="R56" s="177"/>
      <c r="S56" s="214"/>
      <c r="T56" s="214"/>
      <c r="U56" s="184">
        <f>(P56*'Residential Rates'!$C$28)+('Residential Rates'!$C$29*'Energy Charge'!Q56)</f>
        <v>57.910453016442894</v>
      </c>
    </row>
    <row r="57" spans="3:21" x14ac:dyDescent="0.25">
      <c r="C57" s="241" t="s">
        <v>100</v>
      </c>
      <c r="D57" s="261">
        <f>'Energy Usage (kWh)'!H19</f>
        <v>286.53086068634514</v>
      </c>
      <c r="E57" s="214"/>
      <c r="F57" s="296">
        <f t="shared" si="17"/>
        <v>125</v>
      </c>
      <c r="G57" s="261">
        <f t="shared" si="18"/>
        <v>161.53086068634514</v>
      </c>
      <c r="H57" s="177"/>
      <c r="I57" s="214"/>
      <c r="J57" s="214"/>
      <c r="K57" s="184">
        <f>(F57*'Residential Rates'!$C$28)+('Residential Rates'!$C$29*'Energy Charge'!G57)</f>
        <v>32.92592661134438</v>
      </c>
      <c r="L57" s="214"/>
      <c r="M57" s="263" t="s">
        <v>100</v>
      </c>
      <c r="N57" s="261">
        <f t="shared" si="19"/>
        <v>286.53086068634514</v>
      </c>
      <c r="O57" s="214"/>
      <c r="P57" s="296">
        <f t="shared" si="20"/>
        <v>125</v>
      </c>
      <c r="Q57" s="261">
        <f t="shared" si="21"/>
        <v>161.53086068634514</v>
      </c>
      <c r="R57" s="177"/>
      <c r="S57" s="214"/>
      <c r="T57" s="214"/>
      <c r="U57" s="184">
        <f>(P57*'Residential Rates'!$C$28)+('Residential Rates'!$C$29*'Energy Charge'!Q57)</f>
        <v>32.92592661134438</v>
      </c>
    </row>
    <row r="58" spans="3:21" x14ac:dyDescent="0.25">
      <c r="C58" s="241" t="s">
        <v>86</v>
      </c>
      <c r="D58" s="261">
        <f>'Energy Usage (kWh)'!H20</f>
        <v>226.8509509062022</v>
      </c>
      <c r="E58" s="214"/>
      <c r="F58" s="296">
        <f t="shared" si="17"/>
        <v>125</v>
      </c>
      <c r="G58" s="261">
        <f t="shared" si="18"/>
        <v>101.8509509062022</v>
      </c>
      <c r="H58" s="177"/>
      <c r="I58" s="214"/>
      <c r="J58" s="214"/>
      <c r="K58" s="182">
        <f>(F58*'Residential Rates'!$D$28)+('Residential Rates'!$D$29*'Energy Charge'!G58)</f>
        <v>19.100361786766506</v>
      </c>
      <c r="L58" s="214"/>
      <c r="M58" s="263" t="s">
        <v>86</v>
      </c>
      <c r="N58" s="261">
        <f t="shared" si="19"/>
        <v>226.8509509062022</v>
      </c>
      <c r="O58" s="214"/>
      <c r="P58" s="296">
        <f t="shared" si="20"/>
        <v>125</v>
      </c>
      <c r="Q58" s="261">
        <f t="shared" si="21"/>
        <v>101.8509509062022</v>
      </c>
      <c r="R58" s="177"/>
      <c r="S58" s="214"/>
      <c r="T58" s="214"/>
      <c r="U58" s="182">
        <f>(P58*'Residential Rates'!$D$28)+('Residential Rates'!$D$29*'Energy Charge'!Q58)</f>
        <v>19.100361786766506</v>
      </c>
    </row>
    <row r="59" spans="3:21" x14ac:dyDescent="0.25">
      <c r="C59" s="241" t="s">
        <v>87</v>
      </c>
      <c r="D59" s="261">
        <f>'Energy Usage (kWh)'!H21</f>
        <v>223.51774287983986</v>
      </c>
      <c r="E59" s="214"/>
      <c r="F59" s="296">
        <f t="shared" si="17"/>
        <v>125</v>
      </c>
      <c r="G59" s="261">
        <f t="shared" si="18"/>
        <v>98.517742879839858</v>
      </c>
      <c r="H59" s="177"/>
      <c r="I59" s="214"/>
      <c r="J59" s="214"/>
      <c r="K59" s="162">
        <f>(F59*'Residential Rates'!$D$28)+('Residential Rates'!$D$29*'Energy Charge'!G59)</f>
        <v>18.726042525406015</v>
      </c>
      <c r="L59" s="214"/>
      <c r="M59" s="263" t="s">
        <v>87</v>
      </c>
      <c r="N59" s="261">
        <f t="shared" si="19"/>
        <v>223.51774287983986</v>
      </c>
      <c r="O59" s="214"/>
      <c r="P59" s="296">
        <f t="shared" si="20"/>
        <v>125</v>
      </c>
      <c r="Q59" s="261">
        <f t="shared" si="21"/>
        <v>98.517742879839858</v>
      </c>
      <c r="R59" s="177"/>
      <c r="S59" s="214"/>
      <c r="T59" s="214"/>
      <c r="U59" s="162">
        <f>(P59*'Residential Rates'!$D$28)+('Residential Rates'!$D$29*'Energy Charge'!Q59)</f>
        <v>18.726042525406015</v>
      </c>
    </row>
    <row r="60" spans="3:21" ht="15.75" thickBot="1" x14ac:dyDescent="0.3">
      <c r="C60" s="244" t="s">
        <v>88</v>
      </c>
      <c r="D60" s="262">
        <f>'Energy Usage (kWh)'!H22</f>
        <v>224.73604001516114</v>
      </c>
      <c r="E60" s="245"/>
      <c r="F60" s="298">
        <f t="shared" si="17"/>
        <v>125</v>
      </c>
      <c r="G60" s="262">
        <f t="shared" si="18"/>
        <v>99.736040015161137</v>
      </c>
      <c r="H60" s="246"/>
      <c r="I60" s="245"/>
      <c r="J60" s="245"/>
      <c r="K60" s="163">
        <f>(F60*'Residential Rates'!$D$28)+('Residential Rates'!$D$29*'Energy Charge'!G60)</f>
        <v>18.862857293702596</v>
      </c>
      <c r="L60" s="245"/>
      <c r="M60" s="264" t="s">
        <v>88</v>
      </c>
      <c r="N60" s="262">
        <f t="shared" si="19"/>
        <v>224.73604001516114</v>
      </c>
      <c r="O60" s="245"/>
      <c r="P60" s="298">
        <f t="shared" si="20"/>
        <v>125</v>
      </c>
      <c r="Q60" s="262">
        <f t="shared" si="21"/>
        <v>99.736040015161137</v>
      </c>
      <c r="R60" s="246"/>
      <c r="S60" s="245"/>
      <c r="T60" s="245"/>
      <c r="U60" s="163">
        <f>(P60*'Residential Rates'!$D$28)+('Residential Rates'!$D$29*'Energy Charge'!Q60)</f>
        <v>18.862857293702596</v>
      </c>
    </row>
    <row r="62" spans="3:21" ht="15.75" thickBot="1" x14ac:dyDescent="0.3">
      <c r="C62" s="256" t="s">
        <v>125</v>
      </c>
      <c r="D62" s="257"/>
      <c r="E62" s="257"/>
      <c r="F62" s="257"/>
      <c r="G62" s="257"/>
      <c r="H62" s="257"/>
      <c r="K62" s="257"/>
      <c r="L62" s="258"/>
      <c r="M62" s="258" t="s">
        <v>126</v>
      </c>
      <c r="P62" s="34"/>
    </row>
    <row r="63" spans="3:21" ht="30.75" thickBot="1" x14ac:dyDescent="0.3">
      <c r="C63" s="265" t="s">
        <v>149</v>
      </c>
      <c r="D63" s="265" t="s">
        <v>117</v>
      </c>
      <c r="E63" s="252"/>
      <c r="F63" s="265" t="s">
        <v>17</v>
      </c>
      <c r="G63" s="265" t="s">
        <v>18</v>
      </c>
      <c r="H63" s="253"/>
      <c r="I63" s="239"/>
      <c r="J63" s="267"/>
      <c r="K63" s="185" t="s">
        <v>96</v>
      </c>
      <c r="L63" s="252"/>
      <c r="M63" s="265" t="s">
        <v>149</v>
      </c>
      <c r="N63" s="265" t="s">
        <v>117</v>
      </c>
      <c r="O63" s="239"/>
      <c r="P63" s="265" t="s">
        <v>17</v>
      </c>
      <c r="Q63" s="265" t="s">
        <v>18</v>
      </c>
      <c r="R63" s="240"/>
      <c r="S63" s="239"/>
      <c r="T63" s="239"/>
      <c r="U63" s="185" t="s">
        <v>96</v>
      </c>
    </row>
    <row r="64" spans="3:21" x14ac:dyDescent="0.25">
      <c r="C64" s="241" t="s">
        <v>79</v>
      </c>
      <c r="D64" s="271">
        <f>'Energy Usage (kWh)'!I11</f>
        <v>429.98800865157943</v>
      </c>
      <c r="E64" s="214"/>
      <c r="F64" s="296">
        <f t="shared" ref="F64:F75" si="22">IF(D64&gt;125,125,D64)</f>
        <v>125</v>
      </c>
      <c r="G64" s="271">
        <f t="shared" ref="G64:G75" si="23">IF(F64=125,D64-F64,0)</f>
        <v>304.98800865157943</v>
      </c>
      <c r="H64" s="177"/>
      <c r="I64" s="214"/>
      <c r="J64" s="242"/>
      <c r="K64" s="162">
        <f>(F64*'Residential Rates'!$D$35)+('Energy Charge'!G64*'Residential Rates'!$D$36)</f>
        <v>19.594532337411597</v>
      </c>
      <c r="L64" s="214"/>
      <c r="M64" s="270" t="s">
        <v>79</v>
      </c>
      <c r="N64" s="188">
        <f t="shared" ref="N64:N75" si="24">D64+X4</f>
        <v>940.97701964059047</v>
      </c>
      <c r="O64" s="214"/>
      <c r="P64" s="296">
        <f t="shared" ref="P64:P75" si="25">IF(N64&gt;125,125,N64)</f>
        <v>125</v>
      </c>
      <c r="Q64" s="271">
        <f t="shared" ref="Q64:Q75" si="26">IF(P64=125,N64-P64,0)</f>
        <v>815.97701964059047</v>
      </c>
      <c r="R64" s="177"/>
      <c r="S64" s="214"/>
      <c r="T64" s="214"/>
      <c r="U64" s="162">
        <f>(P64*'Residential Rates'!$D$35)+('Energy Charge'!Q64*'Residential Rates'!$D$36)</f>
        <v>39.523103765983031</v>
      </c>
    </row>
    <row r="65" spans="3:21" x14ac:dyDescent="0.25">
      <c r="C65" s="241" t="s">
        <v>80</v>
      </c>
      <c r="D65" s="261">
        <f>'Energy Usage (kWh)'!I12</f>
        <v>337.85283346555099</v>
      </c>
      <c r="E65" s="214"/>
      <c r="F65" s="296">
        <f t="shared" si="22"/>
        <v>125</v>
      </c>
      <c r="G65" s="261">
        <f t="shared" si="23"/>
        <v>212.85283346555099</v>
      </c>
      <c r="H65" s="177"/>
      <c r="I65" s="214"/>
      <c r="J65" s="242"/>
      <c r="K65" s="162">
        <f>(F65*'Residential Rates'!$D$35)+('Energy Charge'!G65*'Residential Rates'!$D$36)</f>
        <v>16.001260505156488</v>
      </c>
      <c r="L65" s="214"/>
      <c r="M65" s="263" t="s">
        <v>80</v>
      </c>
      <c r="N65" s="188">
        <f t="shared" si="24"/>
        <v>799.39129500401259</v>
      </c>
      <c r="O65" s="214"/>
      <c r="P65" s="296">
        <f t="shared" si="25"/>
        <v>125</v>
      </c>
      <c r="Q65" s="261">
        <f t="shared" si="26"/>
        <v>674.39129500401259</v>
      </c>
      <c r="R65" s="177"/>
      <c r="S65" s="214"/>
      <c r="T65" s="214"/>
      <c r="U65" s="162">
        <f>(P65*'Residential Rates'!$D$35)+('Energy Charge'!Q65*'Residential Rates'!$D$36)</f>
        <v>34.001260505156495</v>
      </c>
    </row>
    <row r="66" spans="3:21" x14ac:dyDescent="0.25">
      <c r="C66" s="241" t="s">
        <v>81</v>
      </c>
      <c r="D66" s="261">
        <f>'Energy Usage (kWh)'!I13</f>
        <v>368.37665483872769</v>
      </c>
      <c r="E66" s="214"/>
      <c r="F66" s="296">
        <f t="shared" si="22"/>
        <v>125</v>
      </c>
      <c r="G66" s="261">
        <f t="shared" si="23"/>
        <v>243.37665483872769</v>
      </c>
      <c r="H66" s="177"/>
      <c r="I66" s="214"/>
      <c r="J66" s="242"/>
      <c r="K66" s="162">
        <f>(F66*'Residential Rates'!$D$35)+('Energy Charge'!G66*'Residential Rates'!$D$36)</f>
        <v>17.191689538710381</v>
      </c>
      <c r="L66" s="214"/>
      <c r="M66" s="263" t="s">
        <v>81</v>
      </c>
      <c r="N66" s="188">
        <f t="shared" si="24"/>
        <v>879.36566582773867</v>
      </c>
      <c r="O66" s="214"/>
      <c r="P66" s="296">
        <f t="shared" si="25"/>
        <v>125</v>
      </c>
      <c r="Q66" s="261">
        <f t="shared" si="26"/>
        <v>754.36566582773867</v>
      </c>
      <c r="R66" s="177"/>
      <c r="S66" s="214"/>
      <c r="T66" s="214"/>
      <c r="U66" s="162">
        <f>(P66*'Residential Rates'!$D$35)+('Energy Charge'!Q66*'Residential Rates'!$D$36)</f>
        <v>37.120260967281808</v>
      </c>
    </row>
    <row r="67" spans="3:21" x14ac:dyDescent="0.25">
      <c r="C67" s="241" t="s">
        <v>82</v>
      </c>
      <c r="D67" s="261">
        <f>'Energy Usage (kWh)'!I14</f>
        <v>329.33569841143105</v>
      </c>
      <c r="E67" s="214"/>
      <c r="F67" s="296">
        <f t="shared" si="22"/>
        <v>125</v>
      </c>
      <c r="G67" s="261">
        <f t="shared" si="23"/>
        <v>204.33569841143105</v>
      </c>
      <c r="H67" s="177"/>
      <c r="I67" s="214"/>
      <c r="J67" s="242"/>
      <c r="K67" s="162">
        <f>(F67*'Residential Rates'!$D$35)+('Energy Charge'!G67*'Residential Rates'!$D$36)</f>
        <v>15.669092238045812</v>
      </c>
      <c r="L67" s="214"/>
      <c r="M67" s="263" t="s">
        <v>82</v>
      </c>
      <c r="N67" s="188">
        <f t="shared" si="24"/>
        <v>823.84119291692559</v>
      </c>
      <c r="O67" s="214"/>
      <c r="P67" s="296">
        <f t="shared" si="25"/>
        <v>125</v>
      </c>
      <c r="Q67" s="261">
        <f t="shared" si="26"/>
        <v>698.84119291692559</v>
      </c>
      <c r="R67" s="177"/>
      <c r="S67" s="214"/>
      <c r="T67" s="214"/>
      <c r="U67" s="162">
        <f>(P67*'Residential Rates'!$D$35)+('Energy Charge'!Q67*'Residential Rates'!$D$36)</f>
        <v>34.954806523760098</v>
      </c>
    </row>
    <row r="68" spans="3:21" x14ac:dyDescent="0.25">
      <c r="C68" s="241" t="s">
        <v>31</v>
      </c>
      <c r="D68" s="261">
        <f>'Energy Usage (kWh)'!I15</f>
        <v>394.50850858999183</v>
      </c>
      <c r="E68" s="214"/>
      <c r="F68" s="296">
        <f t="shared" si="22"/>
        <v>125</v>
      </c>
      <c r="G68" s="261">
        <f t="shared" si="23"/>
        <v>269.50850858999183</v>
      </c>
      <c r="H68" s="177"/>
      <c r="I68" s="214"/>
      <c r="J68" s="242"/>
      <c r="K68" s="162">
        <f>(F68*'Residential Rates'!$D$35)+('Energy Charge'!G68*'Residential Rates'!$D$36)</f>
        <v>18.210831835009682</v>
      </c>
      <c r="L68" s="214"/>
      <c r="M68" s="263" t="s">
        <v>31</v>
      </c>
      <c r="N68" s="188">
        <f t="shared" si="24"/>
        <v>905.49751957900276</v>
      </c>
      <c r="O68" s="214"/>
      <c r="P68" s="296">
        <f t="shared" si="25"/>
        <v>125</v>
      </c>
      <c r="Q68" s="261">
        <f t="shared" si="26"/>
        <v>780.49751957900276</v>
      </c>
      <c r="R68" s="177"/>
      <c r="S68" s="214"/>
      <c r="T68" s="214"/>
      <c r="U68" s="162">
        <f>(P68*'Residential Rates'!$D$35)+('Energy Charge'!Q68*'Residential Rates'!$D$36)</f>
        <v>38.139403263581109</v>
      </c>
    </row>
    <row r="69" spans="3:21" x14ac:dyDescent="0.25">
      <c r="C69" s="241" t="s">
        <v>83</v>
      </c>
      <c r="D69" s="261">
        <f>'Energy Usage (kWh)'!I16</f>
        <v>578.60601295129334</v>
      </c>
      <c r="E69" s="214"/>
      <c r="F69" s="296">
        <f t="shared" si="22"/>
        <v>125</v>
      </c>
      <c r="G69" s="261">
        <f t="shared" si="23"/>
        <v>453.60601295129334</v>
      </c>
      <c r="H69" s="177"/>
      <c r="I69" s="214"/>
      <c r="J69" s="242"/>
      <c r="K69" s="183">
        <f>(F69*'Residential Rates'!$C$35)+('Residential Rates'!$C$36*'Energy Charge'!G69)</f>
        <v>35.642130397799669</v>
      </c>
      <c r="L69" s="214"/>
      <c r="M69" s="263" t="s">
        <v>83</v>
      </c>
      <c r="N69" s="188">
        <f t="shared" si="24"/>
        <v>1073.1115074567879</v>
      </c>
      <c r="O69" s="214"/>
      <c r="P69" s="296">
        <f t="shared" si="25"/>
        <v>125</v>
      </c>
      <c r="Q69" s="261">
        <f t="shared" si="26"/>
        <v>948.11150745678788</v>
      </c>
      <c r="R69" s="177"/>
      <c r="S69" s="214"/>
      <c r="T69" s="214"/>
      <c r="U69" s="183">
        <f>(P69*'Residential Rates'!$C$35)+('Residential Rates'!$C$36*'Energy Charge'!Q69)</f>
        <v>66.103668859338129</v>
      </c>
    </row>
    <row r="70" spans="3:21" x14ac:dyDescent="0.25">
      <c r="C70" s="241" t="s">
        <v>99</v>
      </c>
      <c r="D70" s="261">
        <f>'Energy Usage (kWh)'!I17</f>
        <v>846.38525073283745</v>
      </c>
      <c r="E70" s="214"/>
      <c r="F70" s="296">
        <f t="shared" si="22"/>
        <v>125</v>
      </c>
      <c r="G70" s="261">
        <f t="shared" si="23"/>
        <v>721.38525073283745</v>
      </c>
      <c r="H70" s="177"/>
      <c r="I70" s="214"/>
      <c r="J70" s="242"/>
      <c r="K70" s="184">
        <f>(F70*'Residential Rates'!$C$35)+('Residential Rates'!$C$36*'Energy Charge'!G70)</f>
        <v>52.137331445142792</v>
      </c>
      <c r="L70" s="214"/>
      <c r="M70" s="263" t="s">
        <v>99</v>
      </c>
      <c r="N70" s="188">
        <f t="shared" si="24"/>
        <v>1357.3742617218484</v>
      </c>
      <c r="O70" s="214"/>
      <c r="P70" s="296">
        <f t="shared" si="25"/>
        <v>125</v>
      </c>
      <c r="Q70" s="261">
        <f t="shared" si="26"/>
        <v>1232.3742617218484</v>
      </c>
      <c r="R70" s="177"/>
      <c r="S70" s="214"/>
      <c r="T70" s="214"/>
      <c r="U70" s="184">
        <f>(P70*'Residential Rates'!$C$35)+('Residential Rates'!$C$36*'Energy Charge'!Q70)</f>
        <v>83.614254522065863</v>
      </c>
    </row>
    <row r="71" spans="3:21" x14ac:dyDescent="0.25">
      <c r="C71" s="241" t="s">
        <v>84</v>
      </c>
      <c r="D71" s="261">
        <f>'Energy Usage (kWh)'!I18</f>
        <v>855.72663697547478</v>
      </c>
      <c r="E71" s="214"/>
      <c r="F71" s="296">
        <f t="shared" si="22"/>
        <v>125</v>
      </c>
      <c r="G71" s="261">
        <f t="shared" si="23"/>
        <v>730.72663697547478</v>
      </c>
      <c r="H71" s="177"/>
      <c r="I71" s="214"/>
      <c r="J71" s="242"/>
      <c r="K71" s="184">
        <f>(F71*'Residential Rates'!$C$35)+('Residential Rates'!$C$36*'Energy Charge'!G71)</f>
        <v>52.712760837689252</v>
      </c>
      <c r="L71" s="214"/>
      <c r="M71" s="263" t="s">
        <v>84</v>
      </c>
      <c r="N71" s="188">
        <f t="shared" si="24"/>
        <v>1366.7156479644857</v>
      </c>
      <c r="O71" s="214"/>
      <c r="P71" s="296">
        <f t="shared" si="25"/>
        <v>125</v>
      </c>
      <c r="Q71" s="261">
        <f t="shared" si="26"/>
        <v>1241.7156479644857</v>
      </c>
      <c r="R71" s="177"/>
      <c r="S71" s="214"/>
      <c r="T71" s="214"/>
      <c r="U71" s="184">
        <f>(P71*'Residential Rates'!$C$35)+('Residential Rates'!$C$36*'Energy Charge'!Q71)</f>
        <v>84.189683914612331</v>
      </c>
    </row>
    <row r="72" spans="3:21" x14ac:dyDescent="0.25">
      <c r="C72" s="241" t="s">
        <v>100</v>
      </c>
      <c r="D72" s="261">
        <f>'Energy Usage (kWh)'!I19</f>
        <v>599.76955799254074</v>
      </c>
      <c r="E72" s="214"/>
      <c r="F72" s="296">
        <f t="shared" si="22"/>
        <v>125</v>
      </c>
      <c r="G72" s="261">
        <f t="shared" si="23"/>
        <v>474.76955799254074</v>
      </c>
      <c r="H72" s="177"/>
      <c r="I72" s="214"/>
      <c r="J72" s="242"/>
      <c r="K72" s="184">
        <f>(F72*'Residential Rates'!$C$35)+('Residential Rates'!$C$36*'Energy Charge'!G72)</f>
        <v>36.945804772340509</v>
      </c>
      <c r="L72" s="214"/>
      <c r="M72" s="263" t="s">
        <v>100</v>
      </c>
      <c r="N72" s="188">
        <f t="shared" si="24"/>
        <v>1094.2750524980352</v>
      </c>
      <c r="O72" s="214"/>
      <c r="P72" s="296">
        <f t="shared" si="25"/>
        <v>125</v>
      </c>
      <c r="Q72" s="261">
        <f t="shared" si="26"/>
        <v>969.27505249803517</v>
      </c>
      <c r="R72" s="177"/>
      <c r="S72" s="214"/>
      <c r="T72" s="214"/>
      <c r="U72" s="184">
        <f>(P72*'Residential Rates'!$C$35)+('Residential Rates'!$C$36*'Energy Charge'!Q72)</f>
        <v>67.407343233878962</v>
      </c>
    </row>
    <row r="73" spans="3:21" x14ac:dyDescent="0.25">
      <c r="C73" s="241" t="s">
        <v>86</v>
      </c>
      <c r="D73" s="261">
        <f>'Energy Usage (kWh)'!I20</f>
        <v>383.48455824593918</v>
      </c>
      <c r="E73" s="214"/>
      <c r="F73" s="296">
        <f t="shared" si="22"/>
        <v>125</v>
      </c>
      <c r="G73" s="261">
        <f t="shared" si="23"/>
        <v>258.48455824593918</v>
      </c>
      <c r="H73" s="177"/>
      <c r="I73" s="214"/>
      <c r="J73" s="242"/>
      <c r="K73" s="182">
        <f>(F73*'Residential Rates'!$D$35)+('Energy Charge'!G73*'Residential Rates'!$D$36)</f>
        <v>17.780897771591629</v>
      </c>
      <c r="L73" s="214"/>
      <c r="M73" s="263" t="s">
        <v>86</v>
      </c>
      <c r="N73" s="188">
        <f t="shared" si="24"/>
        <v>894.47356923495022</v>
      </c>
      <c r="O73" s="214"/>
      <c r="P73" s="296">
        <f t="shared" si="25"/>
        <v>125</v>
      </c>
      <c r="Q73" s="261">
        <f t="shared" si="26"/>
        <v>769.47356923495022</v>
      </c>
      <c r="R73" s="177"/>
      <c r="S73" s="214"/>
      <c r="T73" s="214"/>
      <c r="U73" s="182">
        <f>(P73*'Residential Rates'!$D$35)+('Energy Charge'!Q73*'Residential Rates'!$D$36)</f>
        <v>37.709469200163056</v>
      </c>
    </row>
    <row r="74" spans="3:21" x14ac:dyDescent="0.25">
      <c r="C74" s="241" t="s">
        <v>87</v>
      </c>
      <c r="D74" s="261">
        <f>'Energy Usage (kWh)'!I21</f>
        <v>393.04624395047551</v>
      </c>
      <c r="E74" s="214"/>
      <c r="F74" s="296">
        <f t="shared" si="22"/>
        <v>125</v>
      </c>
      <c r="G74" s="261">
        <f t="shared" si="23"/>
        <v>268.04624395047551</v>
      </c>
      <c r="H74" s="177"/>
      <c r="I74" s="214"/>
      <c r="J74" s="242"/>
      <c r="K74" s="162">
        <f>(F74*'Residential Rates'!$D$35)+('Energy Charge'!G74*'Residential Rates'!$D$36)</f>
        <v>18.153803514068546</v>
      </c>
      <c r="L74" s="214"/>
      <c r="M74" s="263" t="s">
        <v>87</v>
      </c>
      <c r="N74" s="188">
        <f t="shared" si="24"/>
        <v>887.55173845597005</v>
      </c>
      <c r="O74" s="214"/>
      <c r="P74" s="296">
        <f t="shared" si="25"/>
        <v>125</v>
      </c>
      <c r="Q74" s="261">
        <f t="shared" si="26"/>
        <v>762.55173845597005</v>
      </c>
      <c r="R74" s="177"/>
      <c r="S74" s="214"/>
      <c r="T74" s="214"/>
      <c r="U74" s="162">
        <f>(P74*'Residential Rates'!$D$35)+('Energy Charge'!Q74*'Residential Rates'!$D$36)</f>
        <v>37.439517799782834</v>
      </c>
    </row>
    <row r="75" spans="3:21" ht="15.75" thickBot="1" x14ac:dyDescent="0.3">
      <c r="C75" s="241" t="s">
        <v>88</v>
      </c>
      <c r="D75" s="262">
        <f>'Energy Usage (kWh)'!I22</f>
        <v>446.65224266027786</v>
      </c>
      <c r="E75" s="214"/>
      <c r="F75" s="296">
        <f t="shared" si="22"/>
        <v>125</v>
      </c>
      <c r="G75" s="261">
        <f t="shared" si="23"/>
        <v>321.65224266027786</v>
      </c>
      <c r="H75" s="177"/>
      <c r="I75" s="214"/>
      <c r="J75" s="242"/>
      <c r="K75" s="163">
        <f>(F75*'Residential Rates'!$D$35)+('Energy Charge'!G75*'Residential Rates'!$D$36)</f>
        <v>20.244437463750838</v>
      </c>
      <c r="L75" s="214"/>
      <c r="M75" s="264" t="s">
        <v>88</v>
      </c>
      <c r="N75" s="188">
        <f t="shared" si="24"/>
        <v>957.64125364928884</v>
      </c>
      <c r="O75" s="214"/>
      <c r="P75" s="296">
        <f t="shared" si="25"/>
        <v>125</v>
      </c>
      <c r="Q75" s="261">
        <f t="shared" si="26"/>
        <v>832.64125364928884</v>
      </c>
      <c r="R75" s="177"/>
      <c r="S75" s="214"/>
      <c r="T75" s="214"/>
      <c r="U75" s="163">
        <f>(P75*'Residential Rates'!$D$35)+('Energy Charge'!Q75*'Residential Rates'!$D$36)</f>
        <v>40.173008892322265</v>
      </c>
    </row>
    <row r="76" spans="3:21" ht="15.75" thickBot="1" x14ac:dyDescent="0.3">
      <c r="C76" s="248"/>
      <c r="D76" s="294"/>
      <c r="E76" s="249"/>
      <c r="F76" s="249"/>
      <c r="G76" s="299"/>
      <c r="H76" s="249"/>
      <c r="I76" s="249"/>
      <c r="J76" s="249"/>
      <c r="K76" s="249"/>
      <c r="L76" s="249"/>
      <c r="M76" s="250"/>
      <c r="N76" s="249"/>
      <c r="O76" s="249"/>
      <c r="P76" s="249"/>
      <c r="Q76" s="299"/>
      <c r="R76" s="249"/>
      <c r="S76" s="249"/>
      <c r="T76" s="249"/>
      <c r="U76" s="251"/>
    </row>
    <row r="77" spans="3:21" ht="30.75" thickBot="1" x14ac:dyDescent="0.3">
      <c r="C77" s="265" t="s">
        <v>150</v>
      </c>
      <c r="D77" s="295" t="s">
        <v>117</v>
      </c>
      <c r="E77" s="254"/>
      <c r="F77" s="225" t="s">
        <v>17</v>
      </c>
      <c r="G77" s="295" t="s">
        <v>18</v>
      </c>
      <c r="H77" s="255"/>
      <c r="I77" s="214"/>
      <c r="J77" s="242"/>
      <c r="K77" s="185" t="s">
        <v>96</v>
      </c>
      <c r="L77" s="254"/>
      <c r="M77" s="265" t="s">
        <v>150</v>
      </c>
      <c r="N77" s="265" t="s">
        <v>117</v>
      </c>
      <c r="O77" s="214"/>
      <c r="P77" s="225" t="s">
        <v>17</v>
      </c>
      <c r="Q77" s="295" t="s">
        <v>18</v>
      </c>
      <c r="R77" s="243"/>
      <c r="S77" s="214"/>
      <c r="T77" s="214"/>
      <c r="U77" s="185" t="s">
        <v>96</v>
      </c>
    </row>
    <row r="78" spans="3:21" x14ac:dyDescent="0.25">
      <c r="C78" s="241" t="s">
        <v>79</v>
      </c>
      <c r="D78" s="271">
        <f>'Energy Usage (kWh)'!J11</f>
        <v>256.91872235062937</v>
      </c>
      <c r="E78" s="214"/>
      <c r="F78" s="297">
        <f t="shared" ref="F78:F89" si="27">IF(D78&gt;125,125,D78)</f>
        <v>125</v>
      </c>
      <c r="G78" s="261">
        <f t="shared" ref="G78:G89" si="28">IF(F78=125,D78-F78,0)</f>
        <v>131.91872235062937</v>
      </c>
      <c r="H78" s="177"/>
      <c r="I78" s="214"/>
      <c r="J78" s="242"/>
      <c r="K78" s="162">
        <f>(F78*'Residential Rates'!$D$38)+('Residential Rates'!$D$39*'Energy Charge'!G78)</f>
        <v>12.871213916144672</v>
      </c>
      <c r="L78" s="214"/>
      <c r="M78" s="270" t="s">
        <v>79</v>
      </c>
      <c r="N78" s="271">
        <f t="shared" ref="N78:N89" si="29">D78</f>
        <v>256.91872235062937</v>
      </c>
      <c r="O78" s="214"/>
      <c r="P78" s="297">
        <f t="shared" ref="P78:P89" si="30">IF(N78&gt;125,125,N78)</f>
        <v>125</v>
      </c>
      <c r="Q78" s="261">
        <f t="shared" ref="Q78:Q89" si="31">IF(P78=125,N78-P78,0)</f>
        <v>131.91872235062937</v>
      </c>
      <c r="R78" s="177"/>
      <c r="S78" s="214"/>
      <c r="T78" s="214"/>
      <c r="U78" s="162">
        <f>(P78*'Residential Rates'!$D$38)+('Residential Rates'!$D$39*'Energy Charge'!Q78)</f>
        <v>12.871213916144672</v>
      </c>
    </row>
    <row r="79" spans="3:21" x14ac:dyDescent="0.25">
      <c r="C79" s="241" t="s">
        <v>80</v>
      </c>
      <c r="D79" s="261">
        <f>'Energy Usage (kWh)'!J12</f>
        <v>188.55822000581151</v>
      </c>
      <c r="E79" s="214"/>
      <c r="F79" s="296">
        <f t="shared" si="27"/>
        <v>125</v>
      </c>
      <c r="G79" s="261">
        <f t="shared" si="28"/>
        <v>63.558220005811506</v>
      </c>
      <c r="H79" s="177"/>
      <c r="I79" s="214"/>
      <c r="J79" s="242"/>
      <c r="K79" s="162">
        <f>(F79*'Residential Rates'!$D$38)+('Residential Rates'!$D$39*'Energy Charge'!G79)</f>
        <v>10.191482224227812</v>
      </c>
      <c r="L79" s="214"/>
      <c r="M79" s="263" t="s">
        <v>80</v>
      </c>
      <c r="N79" s="261">
        <f t="shared" si="29"/>
        <v>188.55822000581151</v>
      </c>
      <c r="O79" s="214"/>
      <c r="P79" s="296">
        <f t="shared" si="30"/>
        <v>125</v>
      </c>
      <c r="Q79" s="261">
        <f t="shared" si="31"/>
        <v>63.558220005811506</v>
      </c>
      <c r="R79" s="177"/>
      <c r="S79" s="214"/>
      <c r="T79" s="214"/>
      <c r="U79" s="162">
        <f>(P79*'Residential Rates'!$D$38)+('Residential Rates'!$D$39*'Energy Charge'!Q79)</f>
        <v>10.191482224227812</v>
      </c>
    </row>
    <row r="80" spans="3:21" x14ac:dyDescent="0.25">
      <c r="C80" s="241" t="s">
        <v>81</v>
      </c>
      <c r="D80" s="261">
        <f>'Energy Usage (kWh)'!J13</f>
        <v>210.81540565587861</v>
      </c>
      <c r="E80" s="214"/>
      <c r="F80" s="296">
        <f t="shared" si="27"/>
        <v>125</v>
      </c>
      <c r="G80" s="261">
        <f t="shared" si="28"/>
        <v>85.815405655878607</v>
      </c>
      <c r="H80" s="177"/>
      <c r="I80" s="214"/>
      <c r="J80" s="242"/>
      <c r="K80" s="162">
        <f>(F80*'Residential Rates'!$D$38)+('Residential Rates'!$D$39*'Energy Charge'!G80)</f>
        <v>11.063963901710441</v>
      </c>
      <c r="L80" s="214"/>
      <c r="M80" s="263" t="s">
        <v>81</v>
      </c>
      <c r="N80" s="261">
        <f t="shared" si="29"/>
        <v>210.81540565587861</v>
      </c>
      <c r="O80" s="214"/>
      <c r="P80" s="296">
        <f t="shared" si="30"/>
        <v>125</v>
      </c>
      <c r="Q80" s="261">
        <f t="shared" si="31"/>
        <v>85.815405655878607</v>
      </c>
      <c r="R80" s="177"/>
      <c r="S80" s="214"/>
      <c r="T80" s="214"/>
      <c r="U80" s="162">
        <f>(P80*'Residential Rates'!$D$38)+('Residential Rates'!$D$39*'Energy Charge'!Q80)</f>
        <v>11.063963901710441</v>
      </c>
    </row>
    <row r="81" spans="3:21" x14ac:dyDescent="0.25">
      <c r="C81" s="241" t="s">
        <v>82</v>
      </c>
      <c r="D81" s="261">
        <f>'Energy Usage (kWh)'!J14</f>
        <v>186.18260670733167</v>
      </c>
      <c r="E81" s="214"/>
      <c r="F81" s="296">
        <f t="shared" si="27"/>
        <v>125</v>
      </c>
      <c r="G81" s="261">
        <f t="shared" si="28"/>
        <v>61.182606707331672</v>
      </c>
      <c r="H81" s="177"/>
      <c r="I81" s="214"/>
      <c r="J81" s="242"/>
      <c r="K81" s="162">
        <f>(F81*'Residential Rates'!$D$38)+('Residential Rates'!$D$39*'Energy Charge'!G81)</f>
        <v>10.098358182927402</v>
      </c>
      <c r="L81" s="214"/>
      <c r="M81" s="263" t="s">
        <v>82</v>
      </c>
      <c r="N81" s="261">
        <f t="shared" si="29"/>
        <v>186.18260670733167</v>
      </c>
      <c r="O81" s="214"/>
      <c r="P81" s="296">
        <f t="shared" si="30"/>
        <v>125</v>
      </c>
      <c r="Q81" s="261">
        <f t="shared" si="31"/>
        <v>61.182606707331672</v>
      </c>
      <c r="R81" s="177"/>
      <c r="S81" s="214"/>
      <c r="T81" s="214"/>
      <c r="U81" s="162">
        <f>(P81*'Residential Rates'!$D$38)+('Residential Rates'!$D$39*'Energy Charge'!Q81)</f>
        <v>10.098358182927402</v>
      </c>
    </row>
    <row r="82" spans="3:21" x14ac:dyDescent="0.25">
      <c r="C82" s="241" t="s">
        <v>31</v>
      </c>
      <c r="D82" s="261">
        <f>'Energy Usage (kWh)'!J15</f>
        <v>218.00174784752193</v>
      </c>
      <c r="E82" s="214"/>
      <c r="F82" s="296">
        <f t="shared" si="27"/>
        <v>125</v>
      </c>
      <c r="G82" s="261">
        <f t="shared" si="28"/>
        <v>93.001747847521926</v>
      </c>
      <c r="H82" s="177"/>
      <c r="I82" s="214"/>
      <c r="J82" s="242"/>
      <c r="K82" s="162">
        <f>(F82*'Residential Rates'!$D$38)+('Residential Rates'!$D$39*'Energy Charge'!G82)</f>
        <v>11.34566851562286</v>
      </c>
      <c r="L82" s="214"/>
      <c r="M82" s="263" t="s">
        <v>31</v>
      </c>
      <c r="N82" s="261">
        <f t="shared" si="29"/>
        <v>218.00174784752193</v>
      </c>
      <c r="O82" s="214"/>
      <c r="P82" s="296">
        <f t="shared" si="30"/>
        <v>125</v>
      </c>
      <c r="Q82" s="261">
        <f t="shared" si="31"/>
        <v>93.001747847521926</v>
      </c>
      <c r="R82" s="177"/>
      <c r="S82" s="214"/>
      <c r="T82" s="214"/>
      <c r="U82" s="162">
        <f>(P82*'Residential Rates'!$D$38)+('Residential Rates'!$D$39*'Energy Charge'!Q82)</f>
        <v>11.34566851562286</v>
      </c>
    </row>
    <row r="83" spans="3:21" x14ac:dyDescent="0.25">
      <c r="C83" s="241" t="s">
        <v>83</v>
      </c>
      <c r="D83" s="261">
        <f>'Energy Usage (kWh)'!J16</f>
        <v>266.9662286880166</v>
      </c>
      <c r="E83" s="214"/>
      <c r="F83" s="296">
        <f t="shared" si="27"/>
        <v>125</v>
      </c>
      <c r="G83" s="261">
        <f t="shared" si="28"/>
        <v>141.9662286880166</v>
      </c>
      <c r="H83" s="177"/>
      <c r="I83" s="214"/>
      <c r="J83" s="242"/>
      <c r="K83" s="183">
        <f>(F83*'Residential Rates'!$C$38)+('Residential Rates'!$C$39*'Energy Charge'!G83)</f>
        <v>30.088074264100218</v>
      </c>
      <c r="L83" s="214"/>
      <c r="M83" s="263" t="s">
        <v>83</v>
      </c>
      <c r="N83" s="261">
        <f t="shared" si="29"/>
        <v>266.9662286880166</v>
      </c>
      <c r="O83" s="214"/>
      <c r="P83" s="296">
        <f t="shared" si="30"/>
        <v>125</v>
      </c>
      <c r="Q83" s="261">
        <f t="shared" si="31"/>
        <v>141.9662286880166</v>
      </c>
      <c r="R83" s="177"/>
      <c r="S83" s="214"/>
      <c r="T83" s="214"/>
      <c r="U83" s="183">
        <f>(P83*'Residential Rates'!$C$38)+('Residential Rates'!$C$39*'Energy Charge'!Q83)</f>
        <v>30.088074264100218</v>
      </c>
    </row>
    <row r="84" spans="3:21" x14ac:dyDescent="0.25">
      <c r="C84" s="241" t="s">
        <v>99</v>
      </c>
      <c r="D84" s="261">
        <f>'Energy Usage (kWh)'!J17</f>
        <v>406.63636801874463</v>
      </c>
      <c r="E84" s="214"/>
      <c r="F84" s="296">
        <f t="shared" si="27"/>
        <v>125</v>
      </c>
      <c r="G84" s="261">
        <f t="shared" si="28"/>
        <v>281.63636801874463</v>
      </c>
      <c r="H84" s="177"/>
      <c r="I84" s="214"/>
      <c r="J84" s="242"/>
      <c r="K84" s="184">
        <f>(F84*'Residential Rates'!$C$38)+('Residential Rates'!$C$39*'Energy Charge'!G84)</f>
        <v>52.114055236556034</v>
      </c>
      <c r="L84" s="214"/>
      <c r="M84" s="263" t="s">
        <v>99</v>
      </c>
      <c r="N84" s="261">
        <f t="shared" si="29"/>
        <v>406.63636801874463</v>
      </c>
      <c r="O84" s="214"/>
      <c r="P84" s="296">
        <f t="shared" si="30"/>
        <v>125</v>
      </c>
      <c r="Q84" s="261">
        <f t="shared" si="31"/>
        <v>281.63636801874463</v>
      </c>
      <c r="R84" s="177"/>
      <c r="S84" s="214"/>
      <c r="T84" s="214"/>
      <c r="U84" s="184">
        <f>(P84*'Residential Rates'!$C$38)+('Residential Rates'!$C$39*'Energy Charge'!Q84)</f>
        <v>52.114055236556034</v>
      </c>
    </row>
    <row r="85" spans="3:21" x14ac:dyDescent="0.25">
      <c r="C85" s="241" t="s">
        <v>84</v>
      </c>
      <c r="D85" s="261">
        <f>'Energy Usage (kWh)'!J18</f>
        <v>446.27847197214123</v>
      </c>
      <c r="E85" s="214"/>
      <c r="F85" s="296">
        <f t="shared" si="27"/>
        <v>125</v>
      </c>
      <c r="G85" s="261">
        <f t="shared" si="28"/>
        <v>321.27847197214123</v>
      </c>
      <c r="H85" s="177"/>
      <c r="I85" s="214"/>
      <c r="J85" s="242"/>
      <c r="K85" s="184">
        <f>(F85*'Residential Rates'!$C$38)+('Residential Rates'!$C$39*'Energy Charge'!G85)</f>
        <v>58.36561503000668</v>
      </c>
      <c r="L85" s="214"/>
      <c r="M85" s="263" t="s">
        <v>84</v>
      </c>
      <c r="N85" s="261">
        <f t="shared" si="29"/>
        <v>446.27847197214123</v>
      </c>
      <c r="O85" s="214"/>
      <c r="P85" s="296">
        <f t="shared" si="30"/>
        <v>125</v>
      </c>
      <c r="Q85" s="261">
        <f t="shared" si="31"/>
        <v>321.27847197214123</v>
      </c>
      <c r="R85" s="177"/>
      <c r="S85" s="214"/>
      <c r="T85" s="214"/>
      <c r="U85" s="184">
        <f>(P85*'Residential Rates'!$C$38)+('Residential Rates'!$C$39*'Energy Charge'!Q85)</f>
        <v>58.36561503000668</v>
      </c>
    </row>
    <row r="86" spans="3:21" x14ac:dyDescent="0.25">
      <c r="C86" s="241" t="s">
        <v>100</v>
      </c>
      <c r="D86" s="261">
        <f>'Energy Usage (kWh)'!J19</f>
        <v>286.53086068634514</v>
      </c>
      <c r="E86" s="214"/>
      <c r="F86" s="296">
        <f t="shared" si="27"/>
        <v>125</v>
      </c>
      <c r="G86" s="261">
        <f t="shared" si="28"/>
        <v>161.53086068634514</v>
      </c>
      <c r="H86" s="177"/>
      <c r="I86" s="214"/>
      <c r="J86" s="242"/>
      <c r="K86" s="184">
        <f>(F86*'Residential Rates'!$C$38)+('Residential Rates'!$C$39*'Energy Charge'!G86)</f>
        <v>33.173416730236632</v>
      </c>
      <c r="L86" s="214"/>
      <c r="M86" s="263" t="s">
        <v>100</v>
      </c>
      <c r="N86" s="261">
        <f t="shared" si="29"/>
        <v>286.53086068634514</v>
      </c>
      <c r="O86" s="214"/>
      <c r="P86" s="296">
        <f t="shared" si="30"/>
        <v>125</v>
      </c>
      <c r="Q86" s="261">
        <f t="shared" si="31"/>
        <v>161.53086068634514</v>
      </c>
      <c r="R86" s="177"/>
      <c r="S86" s="214"/>
      <c r="T86" s="214"/>
      <c r="U86" s="184">
        <f>(P86*'Residential Rates'!$C$38)+('Residential Rates'!$C$39*'Energy Charge'!Q86)</f>
        <v>33.173416730236632</v>
      </c>
    </row>
    <row r="87" spans="3:21" x14ac:dyDescent="0.25">
      <c r="C87" s="241" t="s">
        <v>86</v>
      </c>
      <c r="D87" s="261">
        <f>'Energy Usage (kWh)'!J20</f>
        <v>226.8509509062022</v>
      </c>
      <c r="E87" s="214"/>
      <c r="F87" s="296">
        <f t="shared" si="27"/>
        <v>125</v>
      </c>
      <c r="G87" s="261">
        <f t="shared" si="28"/>
        <v>101.8509509062022</v>
      </c>
      <c r="H87" s="177"/>
      <c r="I87" s="214"/>
      <c r="J87" s="242"/>
      <c r="K87" s="182">
        <f>(F87*'Residential Rates'!$D$38)+('Residential Rates'!$D$39*'Energy Charge'!G87)</f>
        <v>11.692557275523127</v>
      </c>
      <c r="L87" s="214"/>
      <c r="M87" s="263" t="s">
        <v>86</v>
      </c>
      <c r="N87" s="261">
        <f t="shared" si="29"/>
        <v>226.8509509062022</v>
      </c>
      <c r="O87" s="214"/>
      <c r="P87" s="296">
        <f t="shared" si="30"/>
        <v>125</v>
      </c>
      <c r="Q87" s="261">
        <f t="shared" si="31"/>
        <v>101.8509509062022</v>
      </c>
      <c r="R87" s="177"/>
      <c r="S87" s="214"/>
      <c r="T87" s="214"/>
      <c r="U87" s="182">
        <f>(P87*'Residential Rates'!$D$38)+('Residential Rates'!$D$39*'Energy Charge'!Q87)</f>
        <v>11.692557275523127</v>
      </c>
    </row>
    <row r="88" spans="3:21" x14ac:dyDescent="0.25">
      <c r="C88" s="241" t="s">
        <v>87</v>
      </c>
      <c r="D88" s="261">
        <f>'Energy Usage (kWh)'!J21</f>
        <v>223.51774287983986</v>
      </c>
      <c r="E88" s="214"/>
      <c r="F88" s="296">
        <f t="shared" si="27"/>
        <v>125</v>
      </c>
      <c r="G88" s="261">
        <f t="shared" si="28"/>
        <v>98.517742879839858</v>
      </c>
      <c r="H88" s="177"/>
      <c r="I88" s="214"/>
      <c r="J88" s="242"/>
      <c r="K88" s="162">
        <f>(F88*'Residential Rates'!$D$38)+('Residential Rates'!$D$39*'Energy Charge'!G88)</f>
        <v>11.561895520889722</v>
      </c>
      <c r="L88" s="214"/>
      <c r="M88" s="263" t="s">
        <v>87</v>
      </c>
      <c r="N88" s="261">
        <f t="shared" si="29"/>
        <v>223.51774287983986</v>
      </c>
      <c r="O88" s="214"/>
      <c r="P88" s="296">
        <f t="shared" si="30"/>
        <v>125</v>
      </c>
      <c r="Q88" s="261">
        <f t="shared" si="31"/>
        <v>98.517742879839858</v>
      </c>
      <c r="R88" s="177"/>
      <c r="S88" s="214"/>
      <c r="T88" s="214"/>
      <c r="U88" s="162">
        <f>(P88*'Residential Rates'!$D$38)+('Residential Rates'!$D$39*'Energy Charge'!Q88)</f>
        <v>11.561895520889722</v>
      </c>
    </row>
    <row r="89" spans="3:21" ht="15.75" thickBot="1" x14ac:dyDescent="0.3">
      <c r="C89" s="244" t="s">
        <v>88</v>
      </c>
      <c r="D89" s="262">
        <f>'Energy Usage (kWh)'!J22</f>
        <v>224.73604001516114</v>
      </c>
      <c r="E89" s="245"/>
      <c r="F89" s="298">
        <f t="shared" si="27"/>
        <v>125</v>
      </c>
      <c r="G89" s="262">
        <f t="shared" si="28"/>
        <v>99.736040015161137</v>
      </c>
      <c r="H89" s="246"/>
      <c r="I89" s="245"/>
      <c r="J89" s="268"/>
      <c r="K89" s="163">
        <f>(F89*'Residential Rates'!$D$38)+('Residential Rates'!$D$39*'Energy Charge'!G89)</f>
        <v>11.609652768594316</v>
      </c>
      <c r="L89" s="245"/>
      <c r="M89" s="264" t="s">
        <v>88</v>
      </c>
      <c r="N89" s="262">
        <f t="shared" si="29"/>
        <v>224.73604001516114</v>
      </c>
      <c r="O89" s="245"/>
      <c r="P89" s="298">
        <f t="shared" si="30"/>
        <v>125</v>
      </c>
      <c r="Q89" s="262">
        <f t="shared" si="31"/>
        <v>99.736040015161137</v>
      </c>
      <c r="R89" s="246"/>
      <c r="S89" s="245"/>
      <c r="T89" s="245"/>
      <c r="U89" s="163">
        <f>(P89*'Residential Rates'!$D$38)+('Residential Rates'!$D$39*'Energy Charge'!Q89)</f>
        <v>11.609652768594316</v>
      </c>
    </row>
    <row r="90" spans="3:21" x14ac:dyDescent="0.25">
      <c r="D90" s="189"/>
      <c r="K90"/>
      <c r="L90" s="176"/>
      <c r="M90" s="176"/>
      <c r="P90" s="34"/>
    </row>
    <row r="91" spans="3:21" ht="15.75" thickBot="1" x14ac:dyDescent="0.3">
      <c r="C91" s="256" t="s">
        <v>125</v>
      </c>
      <c r="D91" s="387"/>
      <c r="E91" s="257"/>
      <c r="F91" s="257"/>
      <c r="G91" s="257"/>
      <c r="H91" s="257"/>
      <c r="K91" s="257"/>
      <c r="L91" s="258"/>
      <c r="M91" s="258" t="s">
        <v>126</v>
      </c>
      <c r="P91" s="34"/>
    </row>
    <row r="92" spans="3:21" ht="30.75" thickBot="1" x14ac:dyDescent="0.3">
      <c r="C92" s="265" t="s">
        <v>151</v>
      </c>
      <c r="D92" s="295" t="s">
        <v>117</v>
      </c>
      <c r="E92" s="252"/>
      <c r="F92" s="265" t="s">
        <v>17</v>
      </c>
      <c r="G92" s="265" t="s">
        <v>18</v>
      </c>
      <c r="H92" s="253"/>
      <c r="I92" s="239"/>
      <c r="J92" s="267"/>
      <c r="K92" s="185" t="s">
        <v>96</v>
      </c>
      <c r="L92" s="252"/>
      <c r="M92" s="265" t="s">
        <v>151</v>
      </c>
      <c r="N92" s="265" t="s">
        <v>117</v>
      </c>
      <c r="O92" s="239"/>
      <c r="P92" s="265" t="s">
        <v>17</v>
      </c>
      <c r="Q92" s="265" t="s">
        <v>18</v>
      </c>
      <c r="R92" s="240"/>
      <c r="S92" s="239"/>
      <c r="T92" s="239"/>
      <c r="U92" s="185" t="s">
        <v>96</v>
      </c>
    </row>
    <row r="93" spans="3:21" x14ac:dyDescent="0.25">
      <c r="C93" s="241" t="s">
        <v>79</v>
      </c>
      <c r="D93" s="271">
        <f>'Energy Usage (kWh)'!K11</f>
        <v>429.98800865157943</v>
      </c>
      <c r="E93" s="214"/>
      <c r="F93" s="296">
        <f t="shared" ref="F93:F104" si="32">IF(D93&gt;125,125,D93)</f>
        <v>125</v>
      </c>
      <c r="G93" s="271">
        <f t="shared" ref="G93:G104" si="33">IF(F93=125,D93-F93,0)</f>
        <v>304.98800865157943</v>
      </c>
      <c r="H93" s="177"/>
      <c r="I93" s="214"/>
      <c r="J93" s="242"/>
      <c r="K93" s="162">
        <f>(F93*'Residential Rates'!$D$45)+('Residential Rates'!$D$46*'Energy Charge'!G93)</f>
        <v>11.437681030132012</v>
      </c>
      <c r="L93" s="214"/>
      <c r="M93" s="270" t="s">
        <v>79</v>
      </c>
      <c r="N93" s="188">
        <f t="shared" ref="N93:N104" si="34">D93+X4</f>
        <v>940.97701964059047</v>
      </c>
      <c r="O93" s="214"/>
      <c r="P93" s="296">
        <f t="shared" ref="P93:P104" si="35">IF(N93&gt;125,125,N93)</f>
        <v>125</v>
      </c>
      <c r="Q93" s="271">
        <f t="shared" ref="Q93:Q104" si="36">IF(P93=125,N93-P93,0)</f>
        <v>815.97701964059047</v>
      </c>
      <c r="R93" s="177"/>
      <c r="S93" s="214"/>
      <c r="T93" s="214"/>
      <c r="U93" s="162">
        <f>(P93*'Residential Rates'!$D$45)+('Residential Rates'!$D$46*'Energy Charge'!Q93)</f>
        <v>25.029988722439704</v>
      </c>
    </row>
    <row r="94" spans="3:21" x14ac:dyDescent="0.25">
      <c r="C94" s="241" t="s">
        <v>80</v>
      </c>
      <c r="D94" s="261">
        <f>'Energy Usage (kWh)'!K12</f>
        <v>337.85283346555099</v>
      </c>
      <c r="E94" s="214"/>
      <c r="F94" s="296">
        <f t="shared" si="32"/>
        <v>125</v>
      </c>
      <c r="G94" s="261">
        <f t="shared" si="33"/>
        <v>212.85283346555099</v>
      </c>
      <c r="H94" s="177"/>
      <c r="I94" s="214"/>
      <c r="J94" s="242"/>
      <c r="K94" s="162">
        <f>(F94*'Residential Rates'!$D$45)+('Residential Rates'!$D$46*'Energy Charge'!G94)</f>
        <v>8.9868853701836553</v>
      </c>
      <c r="L94" s="214"/>
      <c r="M94" s="263" t="s">
        <v>80</v>
      </c>
      <c r="N94" s="188">
        <f t="shared" si="34"/>
        <v>799.39129500401259</v>
      </c>
      <c r="O94" s="214"/>
      <c r="P94" s="296">
        <f t="shared" si="35"/>
        <v>125</v>
      </c>
      <c r="Q94" s="261">
        <f t="shared" si="36"/>
        <v>674.39129500401259</v>
      </c>
      <c r="R94" s="177"/>
      <c r="S94" s="214"/>
      <c r="T94" s="214"/>
      <c r="U94" s="162">
        <f>(P94*'Residential Rates'!$D$45)+('Residential Rates'!$D$46*'Energy Charge'!Q94)</f>
        <v>21.263808447106733</v>
      </c>
    </row>
    <row r="95" spans="3:21" x14ac:dyDescent="0.25">
      <c r="C95" s="241" t="s">
        <v>81</v>
      </c>
      <c r="D95" s="261">
        <f>'Energy Usage (kWh)'!K13</f>
        <v>368.37665483872769</v>
      </c>
      <c r="E95" s="214"/>
      <c r="F95" s="296">
        <f t="shared" si="32"/>
        <v>125</v>
      </c>
      <c r="G95" s="261">
        <f t="shared" si="33"/>
        <v>243.37665483872769</v>
      </c>
      <c r="H95" s="177"/>
      <c r="I95" s="214"/>
      <c r="J95" s="242"/>
      <c r="K95" s="162">
        <f>(F95*'Residential Rates'!$D$45)+('Residential Rates'!$D$46*'Energy Charge'!G95)</f>
        <v>9.7988190187101551</v>
      </c>
      <c r="L95" s="214"/>
      <c r="M95" s="263" t="s">
        <v>81</v>
      </c>
      <c r="N95" s="188">
        <f t="shared" si="34"/>
        <v>879.36566582773867</v>
      </c>
      <c r="O95" s="214"/>
      <c r="P95" s="296">
        <f t="shared" si="35"/>
        <v>125</v>
      </c>
      <c r="Q95" s="261">
        <f t="shared" si="36"/>
        <v>754.36566582773867</v>
      </c>
      <c r="R95" s="177"/>
      <c r="S95" s="214"/>
      <c r="T95" s="214"/>
      <c r="U95" s="162">
        <f>(P95*'Residential Rates'!$D$45)+('Residential Rates'!$D$46*'Energy Charge'!Q95)</f>
        <v>23.391126711017847</v>
      </c>
    </row>
    <row r="96" spans="3:21" x14ac:dyDescent="0.25">
      <c r="C96" s="241" t="s">
        <v>82</v>
      </c>
      <c r="D96" s="261">
        <f>'Energy Usage (kWh)'!K14</f>
        <v>329.33569841143105</v>
      </c>
      <c r="E96" s="214"/>
      <c r="F96" s="296">
        <f t="shared" si="32"/>
        <v>125</v>
      </c>
      <c r="G96" s="261">
        <f t="shared" si="33"/>
        <v>204.33569841143105</v>
      </c>
      <c r="H96" s="177"/>
      <c r="I96" s="214"/>
      <c r="J96" s="242"/>
      <c r="K96" s="162">
        <f>(F96*'Residential Rates'!$D$45)+('Residential Rates'!$D$46*'Energy Charge'!G96)</f>
        <v>8.7603295777440646</v>
      </c>
      <c r="L96" s="214"/>
      <c r="M96" s="263" t="s">
        <v>82</v>
      </c>
      <c r="N96" s="188">
        <f t="shared" si="34"/>
        <v>823.84119291692559</v>
      </c>
      <c r="O96" s="214"/>
      <c r="P96" s="296">
        <f t="shared" si="35"/>
        <v>125</v>
      </c>
      <c r="Q96" s="261">
        <f t="shared" si="36"/>
        <v>698.84119291692559</v>
      </c>
      <c r="R96" s="177"/>
      <c r="S96" s="214"/>
      <c r="T96" s="214"/>
      <c r="U96" s="162">
        <f>(P96*'Residential Rates'!$D$45)+('Residential Rates'!$D$46*'Energy Charge'!Q96)</f>
        <v>21.91417573159022</v>
      </c>
    </row>
    <row r="97" spans="3:21" x14ac:dyDescent="0.25">
      <c r="C97" s="241" t="s">
        <v>31</v>
      </c>
      <c r="D97" s="261">
        <f>'Energy Usage (kWh)'!K15</f>
        <v>394.50850858999183</v>
      </c>
      <c r="E97" s="214"/>
      <c r="F97" s="296">
        <f t="shared" si="32"/>
        <v>125</v>
      </c>
      <c r="G97" s="261">
        <f t="shared" si="33"/>
        <v>269.50850858999183</v>
      </c>
      <c r="H97" s="177"/>
      <c r="I97" s="214"/>
      <c r="J97" s="242"/>
      <c r="K97" s="162">
        <f>(F97*'Residential Rates'!$D$45)+('Residential Rates'!$D$46*'Energy Charge'!G97)</f>
        <v>10.493926328493782</v>
      </c>
      <c r="L97" s="214"/>
      <c r="M97" s="263" t="s">
        <v>31</v>
      </c>
      <c r="N97" s="188">
        <f t="shared" si="34"/>
        <v>905.49751957900276</v>
      </c>
      <c r="O97" s="214"/>
      <c r="P97" s="296">
        <f t="shared" si="35"/>
        <v>125</v>
      </c>
      <c r="Q97" s="261">
        <f t="shared" si="36"/>
        <v>780.49751957900276</v>
      </c>
      <c r="R97" s="177"/>
      <c r="S97" s="214"/>
      <c r="T97" s="214"/>
      <c r="U97" s="162">
        <f>(P97*'Residential Rates'!$D$45)+('Residential Rates'!$D$46*'Energy Charge'!Q97)</f>
        <v>24.08623402080147</v>
      </c>
    </row>
    <row r="98" spans="3:21" x14ac:dyDescent="0.25">
      <c r="C98" s="241" t="s">
        <v>83</v>
      </c>
      <c r="D98" s="261">
        <f>'Energy Usage (kWh)'!K16</f>
        <v>578.60601295129334</v>
      </c>
      <c r="E98" s="214"/>
      <c r="F98" s="296">
        <f t="shared" si="32"/>
        <v>125</v>
      </c>
      <c r="G98" s="261">
        <f t="shared" si="33"/>
        <v>453.60601295129334</v>
      </c>
      <c r="H98" s="177"/>
      <c r="I98" s="214"/>
      <c r="J98" s="242"/>
      <c r="K98" s="183">
        <f>(F98*'Residential Rates'!$D$48)+('Residential Rates'!$D$49*'Energy Charge'!G98)</f>
        <v>51.039492747484587</v>
      </c>
      <c r="L98" s="214"/>
      <c r="M98" s="263" t="s">
        <v>83</v>
      </c>
      <c r="N98" s="188">
        <f t="shared" si="34"/>
        <v>1073.1115074567879</v>
      </c>
      <c r="O98" s="214"/>
      <c r="P98" s="296">
        <f t="shared" si="35"/>
        <v>125</v>
      </c>
      <c r="Q98" s="261">
        <f t="shared" si="36"/>
        <v>948.11150745678788</v>
      </c>
      <c r="R98" s="177"/>
      <c r="S98" s="214"/>
      <c r="T98" s="214"/>
      <c r="U98" s="183">
        <f>(P98*'Residential Rates'!$D$48)+('Residential Rates'!$D$49*'Energy Charge'!Q98)</f>
        <v>94.852679560671405</v>
      </c>
    </row>
    <row r="99" spans="3:21" x14ac:dyDescent="0.25">
      <c r="C99" s="241" t="s">
        <v>99</v>
      </c>
      <c r="D99" s="261">
        <f>'Energy Usage (kWh)'!K17</f>
        <v>846.38525073283745</v>
      </c>
      <c r="E99" s="214"/>
      <c r="F99" s="296">
        <f t="shared" si="32"/>
        <v>125</v>
      </c>
      <c r="G99" s="261">
        <f t="shared" si="33"/>
        <v>721.38525073283745</v>
      </c>
      <c r="H99" s="177"/>
      <c r="I99" s="214"/>
      <c r="J99" s="242"/>
      <c r="K99" s="184">
        <f>(F99*'Residential Rates'!$D$48)+('Residential Rates'!$D$49*'Energy Charge'!G99)</f>
        <v>74.764733214929393</v>
      </c>
      <c r="L99" s="214"/>
      <c r="M99" s="263" t="s">
        <v>99</v>
      </c>
      <c r="N99" s="188">
        <f t="shared" si="34"/>
        <v>1357.3742617218484</v>
      </c>
      <c r="O99" s="214"/>
      <c r="P99" s="296">
        <f t="shared" si="35"/>
        <v>125</v>
      </c>
      <c r="Q99" s="261">
        <f t="shared" si="36"/>
        <v>1232.3742617218484</v>
      </c>
      <c r="R99" s="177"/>
      <c r="S99" s="214"/>
      <c r="T99" s="214"/>
      <c r="U99" s="184">
        <f>(P99*'Residential Rates'!$D$48)+('Residential Rates'!$D$49*'Energy Charge'!Q99)</f>
        <v>120.03835958855576</v>
      </c>
    </row>
    <row r="100" spans="3:21" x14ac:dyDescent="0.25">
      <c r="C100" s="241" t="s">
        <v>84</v>
      </c>
      <c r="D100" s="261">
        <f>'Energy Usage (kWh)'!K18</f>
        <v>855.72663697547478</v>
      </c>
      <c r="E100" s="214"/>
      <c r="F100" s="296">
        <f t="shared" si="32"/>
        <v>125</v>
      </c>
      <c r="G100" s="261">
        <f t="shared" si="33"/>
        <v>730.72663697547478</v>
      </c>
      <c r="H100" s="177"/>
      <c r="I100" s="214"/>
      <c r="J100" s="242"/>
      <c r="K100" s="184">
        <f>(F100*'Residential Rates'!$D$48)+('Residential Rates'!$D$49*'Energy Charge'!G100)</f>
        <v>75.592380036027052</v>
      </c>
      <c r="L100" s="214"/>
      <c r="M100" s="263" t="s">
        <v>84</v>
      </c>
      <c r="N100" s="188">
        <f t="shared" si="34"/>
        <v>1366.7156479644857</v>
      </c>
      <c r="O100" s="214"/>
      <c r="P100" s="296">
        <f t="shared" si="35"/>
        <v>125</v>
      </c>
      <c r="Q100" s="261">
        <f t="shared" si="36"/>
        <v>1241.7156479644857</v>
      </c>
      <c r="R100" s="177"/>
      <c r="S100" s="214"/>
      <c r="T100" s="214"/>
      <c r="U100" s="184">
        <f>(P100*'Residential Rates'!$D$48)+('Residential Rates'!$D$49*'Energy Charge'!Q100)</f>
        <v>120.86600640965342</v>
      </c>
    </row>
    <row r="101" spans="3:21" x14ac:dyDescent="0.25">
      <c r="C101" s="241" t="s">
        <v>100</v>
      </c>
      <c r="D101" s="261">
        <f>'Energy Usage (kWh)'!K19</f>
        <v>599.76955799254074</v>
      </c>
      <c r="E101" s="214"/>
      <c r="F101" s="296">
        <f t="shared" si="32"/>
        <v>125</v>
      </c>
      <c r="G101" s="261">
        <f t="shared" si="33"/>
        <v>474.76955799254074</v>
      </c>
      <c r="H101" s="177"/>
      <c r="I101" s="214"/>
      <c r="J101" s="242"/>
      <c r="K101" s="184">
        <f>(F101*'Residential Rates'!$D$48)+('Residential Rates'!$D$49*'Energy Charge'!G101)</f>
        <v>52.914582838139111</v>
      </c>
      <c r="L101" s="214"/>
      <c r="M101" s="263" t="s">
        <v>100</v>
      </c>
      <c r="N101" s="188">
        <f t="shared" si="34"/>
        <v>1094.2750524980352</v>
      </c>
      <c r="O101" s="214"/>
      <c r="P101" s="296">
        <f t="shared" si="35"/>
        <v>125</v>
      </c>
      <c r="Q101" s="261">
        <f t="shared" si="36"/>
        <v>969.27505249803517</v>
      </c>
      <c r="R101" s="177"/>
      <c r="S101" s="214"/>
      <c r="T101" s="214"/>
      <c r="U101" s="184">
        <f>(P101*'Residential Rates'!$D$48)+('Residential Rates'!$D$49*'Energy Charge'!Q101)</f>
        <v>96.727769651325914</v>
      </c>
    </row>
    <row r="102" spans="3:21" x14ac:dyDescent="0.25">
      <c r="C102" s="241" t="s">
        <v>86</v>
      </c>
      <c r="D102" s="261">
        <f>'Energy Usage (kWh)'!K20</f>
        <v>383.48455824593918</v>
      </c>
      <c r="E102" s="214"/>
      <c r="F102" s="296">
        <f t="shared" si="32"/>
        <v>125</v>
      </c>
      <c r="G102" s="261">
        <f t="shared" si="33"/>
        <v>258.48455824593918</v>
      </c>
      <c r="H102" s="177"/>
      <c r="I102" s="214"/>
      <c r="J102" s="242"/>
      <c r="K102" s="182">
        <f>(F102*'Residential Rates'!$D$45)+('Residential Rates'!$D$46*'Energy Charge'!G102)</f>
        <v>10.200689249341982</v>
      </c>
      <c r="L102" s="214"/>
      <c r="M102" s="263" t="s">
        <v>86</v>
      </c>
      <c r="N102" s="188">
        <f t="shared" si="34"/>
        <v>894.47356923495022</v>
      </c>
      <c r="O102" s="214"/>
      <c r="P102" s="296">
        <f t="shared" si="35"/>
        <v>125</v>
      </c>
      <c r="Q102" s="261">
        <f t="shared" si="36"/>
        <v>769.47356923495022</v>
      </c>
      <c r="R102" s="177"/>
      <c r="S102" s="214"/>
      <c r="T102" s="214"/>
      <c r="U102" s="182">
        <f>(P102*'Residential Rates'!$D$45)+('Residential Rates'!$D$46*'Energy Charge'!Q102)</f>
        <v>23.792996941649672</v>
      </c>
    </row>
    <row r="103" spans="3:21" x14ac:dyDescent="0.25">
      <c r="C103" s="241" t="s">
        <v>87</v>
      </c>
      <c r="D103" s="261">
        <f>'Energy Usage (kWh)'!K21</f>
        <v>393.04624395047551</v>
      </c>
      <c r="E103" s="214"/>
      <c r="F103" s="296">
        <f t="shared" si="32"/>
        <v>125</v>
      </c>
      <c r="G103" s="261">
        <f t="shared" si="33"/>
        <v>268.04624395047551</v>
      </c>
      <c r="H103" s="177"/>
      <c r="I103" s="214"/>
      <c r="J103" s="242"/>
      <c r="K103" s="162">
        <f>(F103*'Residential Rates'!$D$45)+('Residential Rates'!$D$46*'Energy Charge'!G103)</f>
        <v>10.455030089082648</v>
      </c>
      <c r="L103" s="214"/>
      <c r="M103" s="263" t="s">
        <v>87</v>
      </c>
      <c r="N103" s="188">
        <f t="shared" si="34"/>
        <v>887.55173845597005</v>
      </c>
      <c r="O103" s="214"/>
      <c r="P103" s="296">
        <f t="shared" si="35"/>
        <v>125</v>
      </c>
      <c r="Q103" s="261">
        <f t="shared" si="36"/>
        <v>762.55173845597005</v>
      </c>
      <c r="R103" s="177"/>
      <c r="S103" s="214"/>
      <c r="T103" s="214"/>
      <c r="U103" s="162">
        <f>(P103*'Residential Rates'!$D$45)+('Residential Rates'!$D$46*'Energy Charge'!Q103)</f>
        <v>23.608876242928801</v>
      </c>
    </row>
    <row r="104" spans="3:21" ht="15.75" thickBot="1" x14ac:dyDescent="0.3">
      <c r="C104" s="241" t="s">
        <v>88</v>
      </c>
      <c r="D104" s="262">
        <f>'Energy Usage (kWh)'!K22</f>
        <v>446.65224266027786</v>
      </c>
      <c r="E104" s="214"/>
      <c r="F104" s="296">
        <f t="shared" si="32"/>
        <v>125</v>
      </c>
      <c r="G104" s="261">
        <f t="shared" si="33"/>
        <v>321.65224266027786</v>
      </c>
      <c r="H104" s="177"/>
      <c r="I104" s="214"/>
      <c r="J104" s="242"/>
      <c r="K104" s="163">
        <f>(F104*'Residential Rates'!$D$45)+('Residential Rates'!$D$46*'Energy Charge'!G104)</f>
        <v>11.880949654763389</v>
      </c>
      <c r="L104" s="214"/>
      <c r="M104" s="264" t="s">
        <v>88</v>
      </c>
      <c r="N104" s="188">
        <f t="shared" si="34"/>
        <v>957.64125364928884</v>
      </c>
      <c r="O104" s="214"/>
      <c r="P104" s="296">
        <f t="shared" si="35"/>
        <v>125</v>
      </c>
      <c r="Q104" s="261">
        <f t="shared" si="36"/>
        <v>832.64125364928884</v>
      </c>
      <c r="R104" s="177"/>
      <c r="S104" s="214"/>
      <c r="T104" s="214"/>
      <c r="U104" s="163">
        <f>(P104*'Residential Rates'!$D$45)+('Residential Rates'!$D$46*'Energy Charge'!Q104)</f>
        <v>25.47325734707108</v>
      </c>
    </row>
    <row r="105" spans="3:21" ht="15.75" thickBot="1" x14ac:dyDescent="0.3">
      <c r="C105" s="248"/>
      <c r="D105" s="294"/>
      <c r="E105" s="249"/>
      <c r="F105" s="249"/>
      <c r="G105" s="299"/>
      <c r="H105" s="249"/>
      <c r="I105" s="249"/>
      <c r="J105" s="249"/>
      <c r="K105" s="249"/>
      <c r="L105" s="249"/>
      <c r="M105" s="250"/>
      <c r="N105" s="249"/>
      <c r="O105" s="249"/>
      <c r="P105" s="249"/>
      <c r="Q105" s="299"/>
      <c r="R105" s="249"/>
      <c r="S105" s="249"/>
      <c r="T105" s="249"/>
      <c r="U105" s="251"/>
    </row>
    <row r="106" spans="3:21" ht="30.75" thickBot="1" x14ac:dyDescent="0.3">
      <c r="C106" s="265" t="s">
        <v>152</v>
      </c>
      <c r="D106" s="295" t="s">
        <v>117</v>
      </c>
      <c r="E106" s="252"/>
      <c r="F106" s="225" t="s">
        <v>17</v>
      </c>
      <c r="G106" s="295" t="s">
        <v>18</v>
      </c>
      <c r="H106" s="253"/>
      <c r="I106" s="239"/>
      <c r="J106" s="267"/>
      <c r="K106" s="185" t="s">
        <v>96</v>
      </c>
      <c r="L106" s="252"/>
      <c r="M106" s="265" t="s">
        <v>152</v>
      </c>
      <c r="N106" s="265" t="s">
        <v>117</v>
      </c>
      <c r="O106" s="239"/>
      <c r="P106" s="225" t="s">
        <v>17</v>
      </c>
      <c r="Q106" s="295" t="s">
        <v>18</v>
      </c>
      <c r="R106" s="240"/>
      <c r="S106" s="239"/>
      <c r="T106" s="239"/>
      <c r="U106" s="185" t="s">
        <v>96</v>
      </c>
    </row>
    <row r="107" spans="3:21" x14ac:dyDescent="0.25">
      <c r="C107" s="241" t="s">
        <v>79</v>
      </c>
      <c r="D107" s="271">
        <f>'Energy Usage (kWh)'!L11</f>
        <v>256.91872235062937</v>
      </c>
      <c r="E107" s="214"/>
      <c r="F107" s="297">
        <f t="shared" ref="F107:F118" si="37">IF(D107&gt;125,125,D107)</f>
        <v>125</v>
      </c>
      <c r="G107" s="261">
        <f t="shared" ref="G107:G118" si="38">IF(F107=125,D107-F107,0)</f>
        <v>131.91872235062937</v>
      </c>
      <c r="H107" s="177"/>
      <c r="I107" s="214"/>
      <c r="J107" s="242"/>
      <c r="K107" s="162">
        <f>('Energy Charge'!F107*'Residential Rates'!$D$48)+('Residential Rates'!$D$49*'Energy Charge'!G107)</f>
        <v>22.537998800265761</v>
      </c>
      <c r="L107" s="214"/>
      <c r="M107" s="270" t="s">
        <v>79</v>
      </c>
      <c r="N107" s="271">
        <f t="shared" ref="N107:N118" si="39">D107</f>
        <v>256.91872235062937</v>
      </c>
      <c r="O107" s="214"/>
      <c r="P107" s="297">
        <f t="shared" ref="P107:P118" si="40">IF(N107&gt;125,125,N107)</f>
        <v>125</v>
      </c>
      <c r="Q107" s="261">
        <f t="shared" ref="Q107:Q118" si="41">IF(P107=125,N107-P107,0)</f>
        <v>131.91872235062937</v>
      </c>
      <c r="R107" s="177"/>
      <c r="S107" s="214"/>
      <c r="T107" s="214"/>
      <c r="U107" s="162">
        <f>('Energy Charge'!P107*'Residential Rates'!$D$48)+('Residential Rates'!$D$49*'Energy Charge'!Q107)</f>
        <v>22.537998800265761</v>
      </c>
    </row>
    <row r="108" spans="3:21" x14ac:dyDescent="0.25">
      <c r="C108" s="241" t="s">
        <v>80</v>
      </c>
      <c r="D108" s="261">
        <f>'Energy Usage (kWh)'!L12</f>
        <v>188.55822000581151</v>
      </c>
      <c r="E108" s="214"/>
      <c r="F108" s="296">
        <f t="shared" si="37"/>
        <v>125</v>
      </c>
      <c r="G108" s="261">
        <f t="shared" si="38"/>
        <v>63.558220005811506</v>
      </c>
      <c r="H108" s="177"/>
      <c r="I108" s="214"/>
      <c r="J108" s="242"/>
      <c r="K108" s="162">
        <f>('Energy Charge'!F108*'Residential Rates'!$D$48)+('Residential Rates'!$D$49*'Energy Charge'!G108)</f>
        <v>16.481258292514898</v>
      </c>
      <c r="L108" s="214"/>
      <c r="M108" s="263" t="s">
        <v>80</v>
      </c>
      <c r="N108" s="261">
        <f t="shared" si="39"/>
        <v>188.55822000581151</v>
      </c>
      <c r="O108" s="214"/>
      <c r="P108" s="296">
        <f t="shared" si="40"/>
        <v>125</v>
      </c>
      <c r="Q108" s="261">
        <f t="shared" si="41"/>
        <v>63.558220005811506</v>
      </c>
      <c r="R108" s="177"/>
      <c r="S108" s="214"/>
      <c r="T108" s="214"/>
      <c r="U108" s="162">
        <f>('Energy Charge'!P108*'Residential Rates'!$D$48)+('Residential Rates'!$D$49*'Energy Charge'!Q108)</f>
        <v>16.481258292514898</v>
      </c>
    </row>
    <row r="109" spans="3:21" x14ac:dyDescent="0.25">
      <c r="C109" s="241" t="s">
        <v>81</v>
      </c>
      <c r="D109" s="261">
        <f>'Energy Usage (kWh)'!L13</f>
        <v>210.81540565587861</v>
      </c>
      <c r="E109" s="214"/>
      <c r="F109" s="296">
        <f t="shared" si="37"/>
        <v>125</v>
      </c>
      <c r="G109" s="261">
        <f t="shared" si="38"/>
        <v>85.815405655878607</v>
      </c>
      <c r="H109" s="177"/>
      <c r="I109" s="214"/>
      <c r="J109" s="242"/>
      <c r="K109" s="162">
        <f>('Energy Charge'!F109*'Residential Rates'!$D$48)+('Residential Rates'!$D$49*'Energy Charge'!G109)</f>
        <v>18.453244941110846</v>
      </c>
      <c r="L109" s="214"/>
      <c r="M109" s="263" t="s">
        <v>81</v>
      </c>
      <c r="N109" s="261">
        <f t="shared" si="39"/>
        <v>210.81540565587861</v>
      </c>
      <c r="O109" s="214"/>
      <c r="P109" s="296">
        <f t="shared" si="40"/>
        <v>125</v>
      </c>
      <c r="Q109" s="261">
        <f t="shared" si="41"/>
        <v>85.815405655878607</v>
      </c>
      <c r="R109" s="177"/>
      <c r="S109" s="214"/>
      <c r="T109" s="214"/>
      <c r="U109" s="162">
        <f>('Energy Charge'!P109*'Residential Rates'!$D$48)+('Residential Rates'!$D$49*'Energy Charge'!Q109)</f>
        <v>18.453244941110846</v>
      </c>
    </row>
    <row r="110" spans="3:21" x14ac:dyDescent="0.25">
      <c r="C110" s="241" t="s">
        <v>82</v>
      </c>
      <c r="D110" s="261">
        <f>'Energy Usage (kWh)'!L14</f>
        <v>186.18260670733167</v>
      </c>
      <c r="E110" s="214"/>
      <c r="F110" s="296">
        <f t="shared" si="37"/>
        <v>125</v>
      </c>
      <c r="G110" s="261">
        <f t="shared" si="38"/>
        <v>61.182606707331672</v>
      </c>
      <c r="H110" s="177"/>
      <c r="I110" s="214"/>
      <c r="J110" s="242"/>
      <c r="K110" s="162">
        <f>('Energy Charge'!F110*'Residential Rates'!$D$48)+('Residential Rates'!$D$49*'Energy Charge'!G110)</f>
        <v>16.270778954269588</v>
      </c>
      <c r="L110" s="214"/>
      <c r="M110" s="263" t="s">
        <v>82</v>
      </c>
      <c r="N110" s="261">
        <f t="shared" si="39"/>
        <v>186.18260670733167</v>
      </c>
      <c r="O110" s="214"/>
      <c r="P110" s="296">
        <f t="shared" si="40"/>
        <v>125</v>
      </c>
      <c r="Q110" s="261">
        <f t="shared" si="41"/>
        <v>61.182606707331672</v>
      </c>
      <c r="R110" s="177"/>
      <c r="S110" s="214"/>
      <c r="T110" s="214"/>
      <c r="U110" s="162">
        <f>('Energy Charge'!P110*'Residential Rates'!$D$48)+('Residential Rates'!$D$49*'Energy Charge'!Q110)</f>
        <v>16.270778954269588</v>
      </c>
    </row>
    <row r="111" spans="3:21" x14ac:dyDescent="0.25">
      <c r="C111" s="241" t="s">
        <v>31</v>
      </c>
      <c r="D111" s="261">
        <f>'Energy Usage (kWh)'!L15</f>
        <v>218.00174784752193</v>
      </c>
      <c r="E111" s="214"/>
      <c r="F111" s="296">
        <f t="shared" si="37"/>
        <v>125</v>
      </c>
      <c r="G111" s="261">
        <f t="shared" si="38"/>
        <v>93.001747847521926</v>
      </c>
      <c r="H111" s="177"/>
      <c r="I111" s="214"/>
      <c r="J111" s="242"/>
      <c r="K111" s="162">
        <f>('Energy Charge'!F111*'Residential Rates'!$D$48)+('Residential Rates'!$D$49*'Energy Charge'!G111)</f>
        <v>19.089954859290444</v>
      </c>
      <c r="L111" s="214"/>
      <c r="M111" s="263" t="s">
        <v>31</v>
      </c>
      <c r="N111" s="261">
        <f t="shared" si="39"/>
        <v>218.00174784752193</v>
      </c>
      <c r="O111" s="214"/>
      <c r="P111" s="296">
        <f t="shared" si="40"/>
        <v>125</v>
      </c>
      <c r="Q111" s="261">
        <f t="shared" si="41"/>
        <v>93.001747847521926</v>
      </c>
      <c r="R111" s="177"/>
      <c r="S111" s="214"/>
      <c r="T111" s="214"/>
      <c r="U111" s="162">
        <f>('Energy Charge'!P111*'Residential Rates'!$D$48)+('Residential Rates'!$D$49*'Energy Charge'!Q111)</f>
        <v>19.089954859290444</v>
      </c>
    </row>
    <row r="112" spans="3:21" x14ac:dyDescent="0.25">
      <c r="C112" s="241" t="s">
        <v>83</v>
      </c>
      <c r="D112" s="261">
        <f>'Energy Usage (kWh)'!L16</f>
        <v>266.9662286880166</v>
      </c>
      <c r="E112" s="214"/>
      <c r="F112" s="296">
        <f t="shared" si="37"/>
        <v>125</v>
      </c>
      <c r="G112" s="261">
        <f t="shared" si="38"/>
        <v>141.9662286880166</v>
      </c>
      <c r="H112" s="177"/>
      <c r="I112" s="214"/>
      <c r="J112" s="242"/>
      <c r="K112" s="183">
        <f>(F112*'Residential Rates'!$C$48)+('Residential Rates'!$C$49*'Energy Charge'!G112)</f>
        <v>154.22732226041015</v>
      </c>
      <c r="L112" s="214"/>
      <c r="M112" s="263" t="s">
        <v>83</v>
      </c>
      <c r="N112" s="261">
        <f t="shared" si="39"/>
        <v>266.9662286880166</v>
      </c>
      <c r="O112" s="214"/>
      <c r="P112" s="296">
        <f t="shared" si="40"/>
        <v>125</v>
      </c>
      <c r="Q112" s="261">
        <f t="shared" si="41"/>
        <v>141.9662286880166</v>
      </c>
      <c r="R112" s="177"/>
      <c r="S112" s="214"/>
      <c r="T112" s="214"/>
      <c r="U112" s="183">
        <f>(P112*'Residential Rates'!$C$48)+('Residential Rates'!$C$49*'Energy Charge'!Q112)</f>
        <v>154.22732226041015</v>
      </c>
    </row>
    <row r="113" spans="3:21" x14ac:dyDescent="0.25">
      <c r="C113" s="241" t="s">
        <v>99</v>
      </c>
      <c r="D113" s="261">
        <f>'Energy Usage (kWh)'!L17</f>
        <v>406.63636801874463</v>
      </c>
      <c r="E113" s="214"/>
      <c r="F113" s="296">
        <f t="shared" si="37"/>
        <v>125</v>
      </c>
      <c r="G113" s="261">
        <f t="shared" si="38"/>
        <v>281.63636801874463</v>
      </c>
      <c r="H113" s="177"/>
      <c r="I113" s="214"/>
      <c r="J113" s="242"/>
      <c r="K113" s="184">
        <f>(F113*'Residential Rates'!$C$48)+('Residential Rates'!$C$49*'Energy Charge'!G113)</f>
        <v>199.21507413883765</v>
      </c>
      <c r="L113" s="214"/>
      <c r="M113" s="263" t="s">
        <v>99</v>
      </c>
      <c r="N113" s="261">
        <f t="shared" si="39"/>
        <v>406.63636801874463</v>
      </c>
      <c r="O113" s="214"/>
      <c r="P113" s="296">
        <f t="shared" si="40"/>
        <v>125</v>
      </c>
      <c r="Q113" s="261">
        <f t="shared" si="41"/>
        <v>281.63636801874463</v>
      </c>
      <c r="R113" s="177"/>
      <c r="S113" s="214"/>
      <c r="T113" s="214"/>
      <c r="U113" s="184">
        <f>(P113*'Residential Rates'!$C$48)+('Residential Rates'!$C$49*'Energy Charge'!Q113)</f>
        <v>199.21507413883765</v>
      </c>
    </row>
    <row r="114" spans="3:21" x14ac:dyDescent="0.25">
      <c r="C114" s="241" t="s">
        <v>84</v>
      </c>
      <c r="D114" s="261">
        <f>'Energy Usage (kWh)'!L18</f>
        <v>446.27847197214123</v>
      </c>
      <c r="E114" s="214"/>
      <c r="F114" s="296">
        <f t="shared" si="37"/>
        <v>125</v>
      </c>
      <c r="G114" s="261">
        <f t="shared" si="38"/>
        <v>321.27847197214123</v>
      </c>
      <c r="H114" s="177"/>
      <c r="I114" s="214"/>
      <c r="J114" s="242"/>
      <c r="K114" s="184">
        <f>(F114*'Residential Rates'!$C$48)+('Residential Rates'!$C$49*'Energy Charge'!G114)</f>
        <v>211.98379582222668</v>
      </c>
      <c r="L114" s="214"/>
      <c r="M114" s="263" t="s">
        <v>84</v>
      </c>
      <c r="N114" s="261">
        <f t="shared" si="39"/>
        <v>446.27847197214123</v>
      </c>
      <c r="O114" s="214"/>
      <c r="P114" s="296">
        <f t="shared" si="40"/>
        <v>125</v>
      </c>
      <c r="Q114" s="261">
        <f t="shared" si="41"/>
        <v>321.27847197214123</v>
      </c>
      <c r="R114" s="177"/>
      <c r="S114" s="214"/>
      <c r="T114" s="214"/>
      <c r="U114" s="184">
        <f>(P114*'Residential Rates'!$C$48)+('Residential Rates'!$C$49*'Energy Charge'!Q114)</f>
        <v>211.98379582222668</v>
      </c>
    </row>
    <row r="115" spans="3:21" x14ac:dyDescent="0.25">
      <c r="C115" s="241" t="s">
        <v>100</v>
      </c>
      <c r="D115" s="261">
        <f>'Energy Usage (kWh)'!L19</f>
        <v>286.53086068634514</v>
      </c>
      <c r="E115" s="214"/>
      <c r="F115" s="296">
        <f t="shared" si="37"/>
        <v>125</v>
      </c>
      <c r="G115" s="261">
        <f t="shared" si="38"/>
        <v>161.53086068634514</v>
      </c>
      <c r="H115" s="177"/>
      <c r="I115" s="214"/>
      <c r="J115" s="242"/>
      <c r="K115" s="184">
        <f>(F115*'Residential Rates'!$C$48)+('Residential Rates'!$C$49*'Energy Charge'!G115)</f>
        <v>160.52909022707178</v>
      </c>
      <c r="L115" s="214"/>
      <c r="M115" s="263" t="s">
        <v>100</v>
      </c>
      <c r="N115" s="261">
        <f t="shared" si="39"/>
        <v>286.53086068634514</v>
      </c>
      <c r="O115" s="214"/>
      <c r="P115" s="296">
        <f t="shared" si="40"/>
        <v>125</v>
      </c>
      <c r="Q115" s="261">
        <f t="shared" si="41"/>
        <v>161.53086068634514</v>
      </c>
      <c r="R115" s="177"/>
      <c r="S115" s="214"/>
      <c r="T115" s="214"/>
      <c r="U115" s="184">
        <f>(P115*'Residential Rates'!$C$48)+('Residential Rates'!$C$49*'Energy Charge'!Q115)</f>
        <v>160.52909022707178</v>
      </c>
    </row>
    <row r="116" spans="3:21" x14ac:dyDescent="0.25">
      <c r="C116" s="241" t="s">
        <v>86</v>
      </c>
      <c r="D116" s="261">
        <f>'Energy Usage (kWh)'!L20</f>
        <v>226.8509509062022</v>
      </c>
      <c r="E116" s="214"/>
      <c r="F116" s="296">
        <f t="shared" si="37"/>
        <v>125</v>
      </c>
      <c r="G116" s="261">
        <f t="shared" si="38"/>
        <v>101.8509509062022</v>
      </c>
      <c r="H116" s="177"/>
      <c r="I116" s="214"/>
      <c r="J116" s="242"/>
      <c r="K116" s="182">
        <f>('Energy Charge'!F116*'Residential Rates'!$D$48)+('Residential Rates'!$D$49*'Energy Charge'!G116)</f>
        <v>19.873994250289513</v>
      </c>
      <c r="L116" s="214"/>
      <c r="M116" s="263" t="s">
        <v>86</v>
      </c>
      <c r="N116" s="261">
        <f t="shared" si="39"/>
        <v>226.8509509062022</v>
      </c>
      <c r="O116" s="214"/>
      <c r="P116" s="296">
        <f t="shared" si="40"/>
        <v>125</v>
      </c>
      <c r="Q116" s="261">
        <f t="shared" si="41"/>
        <v>101.8509509062022</v>
      </c>
      <c r="R116" s="177"/>
      <c r="S116" s="214"/>
      <c r="T116" s="214"/>
      <c r="U116" s="182">
        <f>('Energy Charge'!P116*'Residential Rates'!$D$48)+('Residential Rates'!$D$49*'Energy Charge'!Q116)</f>
        <v>19.873994250289513</v>
      </c>
    </row>
    <row r="117" spans="3:21" x14ac:dyDescent="0.25">
      <c r="C117" s="241" t="s">
        <v>87</v>
      </c>
      <c r="D117" s="261">
        <f>'Energy Usage (kWh)'!L21</f>
        <v>223.51774287983986</v>
      </c>
      <c r="E117" s="214"/>
      <c r="F117" s="296">
        <f t="shared" si="37"/>
        <v>125</v>
      </c>
      <c r="G117" s="261">
        <f t="shared" si="38"/>
        <v>98.517742879839858</v>
      </c>
      <c r="H117" s="177"/>
      <c r="I117" s="214"/>
      <c r="J117" s="242"/>
      <c r="K117" s="162">
        <f>('Energy Charge'!F117*'Residential Rates'!$D$48)+('Residential Rates'!$D$49*'Energy Charge'!G117)</f>
        <v>19.57867201915381</v>
      </c>
      <c r="L117" s="214"/>
      <c r="M117" s="263" t="s">
        <v>87</v>
      </c>
      <c r="N117" s="261">
        <f t="shared" si="39"/>
        <v>223.51774287983986</v>
      </c>
      <c r="O117" s="214"/>
      <c r="P117" s="296">
        <f t="shared" si="40"/>
        <v>125</v>
      </c>
      <c r="Q117" s="261">
        <f t="shared" si="41"/>
        <v>98.517742879839858</v>
      </c>
      <c r="R117" s="177"/>
      <c r="S117" s="214"/>
      <c r="T117" s="214"/>
      <c r="U117" s="162">
        <f>('Energy Charge'!P117*'Residential Rates'!$D$48)+('Residential Rates'!$D$49*'Energy Charge'!Q117)</f>
        <v>19.57867201915381</v>
      </c>
    </row>
    <row r="118" spans="3:21" ht="15.75" thickBot="1" x14ac:dyDescent="0.3">
      <c r="C118" s="244" t="s">
        <v>88</v>
      </c>
      <c r="D118" s="262">
        <f>'Energy Usage (kWh)'!L22</f>
        <v>224.73604001516114</v>
      </c>
      <c r="E118" s="245"/>
      <c r="F118" s="298">
        <f t="shared" si="37"/>
        <v>125</v>
      </c>
      <c r="G118" s="262">
        <f t="shared" si="38"/>
        <v>99.736040015161137</v>
      </c>
      <c r="H118" s="246"/>
      <c r="I118" s="245"/>
      <c r="J118" s="268"/>
      <c r="K118" s="163">
        <f>('Energy Charge'!F118*'Residential Rates'!$D$48)+('Residential Rates'!$D$49*'Energy Charge'!G118)</f>
        <v>19.686613145343276</v>
      </c>
      <c r="L118" s="245"/>
      <c r="M118" s="264" t="s">
        <v>88</v>
      </c>
      <c r="N118" s="262">
        <f t="shared" si="39"/>
        <v>224.73604001516114</v>
      </c>
      <c r="O118" s="245"/>
      <c r="P118" s="298">
        <f t="shared" si="40"/>
        <v>125</v>
      </c>
      <c r="Q118" s="262">
        <f t="shared" si="41"/>
        <v>99.736040015161137</v>
      </c>
      <c r="R118" s="246"/>
      <c r="S118" s="245"/>
      <c r="T118" s="245"/>
      <c r="U118" s="163">
        <f>('Energy Charge'!P118*'Residential Rates'!$D$48)+('Residential Rates'!$D$49*'Energy Charge'!Q118)</f>
        <v>19.686613145343276</v>
      </c>
    </row>
    <row r="120" spans="3:21" ht="15.75" thickBot="1" x14ac:dyDescent="0.3">
      <c r="C120" s="256" t="s">
        <v>125</v>
      </c>
      <c r="D120" s="257"/>
      <c r="E120" s="257"/>
      <c r="F120" s="257"/>
      <c r="G120" s="257"/>
      <c r="H120" s="257"/>
      <c r="K120" s="257"/>
      <c r="L120" s="258"/>
      <c r="M120" s="258" t="s">
        <v>126</v>
      </c>
      <c r="P120" s="34"/>
    </row>
    <row r="121" spans="3:21" ht="30.75" thickBot="1" x14ac:dyDescent="0.3">
      <c r="C121" s="265" t="s">
        <v>153</v>
      </c>
      <c r="D121" s="265" t="s">
        <v>117</v>
      </c>
      <c r="E121" s="252"/>
      <c r="F121" s="253"/>
      <c r="G121" s="253"/>
      <c r="H121" s="253"/>
      <c r="I121" s="239"/>
      <c r="J121" s="267"/>
      <c r="K121" s="185" t="s">
        <v>96</v>
      </c>
      <c r="L121" s="252"/>
      <c r="M121" s="265" t="s">
        <v>153</v>
      </c>
      <c r="N121" s="265" t="s">
        <v>117</v>
      </c>
      <c r="O121" s="239"/>
      <c r="P121" s="240"/>
      <c r="Q121" s="239"/>
      <c r="R121" s="239"/>
      <c r="S121" s="239"/>
      <c r="T121" s="239"/>
      <c r="U121" s="185" t="s">
        <v>96</v>
      </c>
    </row>
    <row r="122" spans="3:21" x14ac:dyDescent="0.25">
      <c r="C122" s="241" t="s">
        <v>79</v>
      </c>
      <c r="D122" s="271">
        <f>'Energy Usage (kWh)'!M11</f>
        <v>429.98800865157943</v>
      </c>
      <c r="E122" s="214"/>
      <c r="F122" s="177"/>
      <c r="G122" s="177"/>
      <c r="H122" s="177"/>
      <c r="I122" s="214"/>
      <c r="J122" s="242"/>
      <c r="K122" s="162">
        <f>(D122*'Residential Rates'!$D$56)</f>
        <v>15.737561116647807</v>
      </c>
      <c r="L122" s="214"/>
      <c r="M122" s="270" t="s">
        <v>79</v>
      </c>
      <c r="N122" s="188">
        <f t="shared" ref="N122:N133" si="42">D122+X4</f>
        <v>940.97701964059047</v>
      </c>
      <c r="O122" s="214"/>
      <c r="P122" s="177"/>
      <c r="Q122" s="214"/>
      <c r="R122" s="214"/>
      <c r="S122" s="214"/>
      <c r="T122" s="214"/>
      <c r="U122" s="162">
        <f>(N122*'Residential Rates'!$D$56)</f>
        <v>34.439758918845612</v>
      </c>
    </row>
    <row r="123" spans="3:21" x14ac:dyDescent="0.25">
      <c r="C123" s="241" t="s">
        <v>80</v>
      </c>
      <c r="D123" s="261">
        <f>'Energy Usage (kWh)'!M12</f>
        <v>337.85283346555099</v>
      </c>
      <c r="E123" s="214"/>
      <c r="F123" s="177"/>
      <c r="G123" s="177"/>
      <c r="H123" s="177"/>
      <c r="I123" s="214"/>
      <c r="J123" s="242"/>
      <c r="K123" s="162">
        <f>(D123*'Residential Rates'!$D$56)</f>
        <v>12.365413704839167</v>
      </c>
      <c r="L123" s="214"/>
      <c r="M123" s="263" t="s">
        <v>80</v>
      </c>
      <c r="N123" s="188">
        <f t="shared" si="42"/>
        <v>799.39129500401259</v>
      </c>
      <c r="O123" s="214"/>
      <c r="P123" s="177"/>
      <c r="Q123" s="214"/>
      <c r="R123" s="214"/>
      <c r="S123" s="214"/>
      <c r="T123" s="214"/>
      <c r="U123" s="162">
        <f>(N123*'Residential Rates'!$D$56)</f>
        <v>29.257721397146863</v>
      </c>
    </row>
    <row r="124" spans="3:21" x14ac:dyDescent="0.25">
      <c r="C124" s="241" t="s">
        <v>81</v>
      </c>
      <c r="D124" s="261">
        <f>'Energy Usage (kWh)'!M13</f>
        <v>368.37665483872769</v>
      </c>
      <c r="E124" s="214"/>
      <c r="F124" s="177"/>
      <c r="G124" s="177"/>
      <c r="H124" s="177"/>
      <c r="I124" s="214"/>
      <c r="J124" s="242"/>
      <c r="K124" s="162">
        <f>(D124*'Residential Rates'!$D$56)</f>
        <v>13.482585567097434</v>
      </c>
      <c r="L124" s="214"/>
      <c r="M124" s="263" t="s">
        <v>81</v>
      </c>
      <c r="N124" s="188">
        <f t="shared" si="42"/>
        <v>879.36566582773867</v>
      </c>
      <c r="O124" s="214"/>
      <c r="P124" s="177"/>
      <c r="Q124" s="214"/>
      <c r="R124" s="214"/>
      <c r="S124" s="214"/>
      <c r="T124" s="214"/>
      <c r="U124" s="162">
        <f>(N124*'Residential Rates'!$D$56)</f>
        <v>32.184783369295239</v>
      </c>
    </row>
    <row r="125" spans="3:21" x14ac:dyDescent="0.25">
      <c r="C125" s="241" t="s">
        <v>82</v>
      </c>
      <c r="D125" s="261">
        <f>'Energy Usage (kWh)'!M14</f>
        <v>329.33569841143105</v>
      </c>
      <c r="E125" s="214"/>
      <c r="F125" s="177"/>
      <c r="G125" s="177"/>
      <c r="H125" s="177"/>
      <c r="I125" s="214"/>
      <c r="J125" s="242"/>
      <c r="K125" s="162">
        <f>(D125*'Residential Rates'!$D$56)</f>
        <v>12.053686561858378</v>
      </c>
      <c r="L125" s="214"/>
      <c r="M125" s="263" t="s">
        <v>82</v>
      </c>
      <c r="N125" s="188">
        <f t="shared" si="42"/>
        <v>823.84119291692559</v>
      </c>
      <c r="O125" s="214"/>
      <c r="P125" s="177"/>
      <c r="Q125" s="214"/>
      <c r="R125" s="214"/>
      <c r="S125" s="214"/>
      <c r="T125" s="214"/>
      <c r="U125" s="162">
        <f>(N125*'Residential Rates'!$D$56)</f>
        <v>30.152587660759476</v>
      </c>
    </row>
    <row r="126" spans="3:21" x14ac:dyDescent="0.25">
      <c r="C126" s="241" t="s">
        <v>31</v>
      </c>
      <c r="D126" s="261">
        <f>'Energy Usage (kWh)'!M15</f>
        <v>394.50850858999183</v>
      </c>
      <c r="E126" s="214"/>
      <c r="F126" s="177"/>
      <c r="G126" s="177"/>
      <c r="H126" s="177"/>
      <c r="I126" s="214"/>
      <c r="J126" s="242"/>
      <c r="K126" s="162">
        <f>(D126*'Residential Rates'!$D$56)</f>
        <v>14.439011414393701</v>
      </c>
      <c r="L126" s="214"/>
      <c r="M126" s="263" t="s">
        <v>31</v>
      </c>
      <c r="N126" s="188">
        <f t="shared" si="42"/>
        <v>905.49751957900276</v>
      </c>
      <c r="O126" s="214"/>
      <c r="P126" s="177"/>
      <c r="Q126" s="214"/>
      <c r="R126" s="214"/>
      <c r="S126" s="214"/>
      <c r="T126" s="214"/>
      <c r="U126" s="162">
        <f>(N126*'Residential Rates'!$D$56)</f>
        <v>33.141209216591498</v>
      </c>
    </row>
    <row r="127" spans="3:21" x14ac:dyDescent="0.25">
      <c r="C127" s="241" t="s">
        <v>83</v>
      </c>
      <c r="D127" s="261">
        <f>'Energy Usage (kWh)'!M16</f>
        <v>578.60601295129334</v>
      </c>
      <c r="E127" s="214"/>
      <c r="F127" s="177"/>
      <c r="G127" s="177"/>
      <c r="H127" s="177"/>
      <c r="I127" s="214"/>
      <c r="J127" s="242"/>
      <c r="K127" s="183">
        <f>(D127*'Residential Rates'!$C$56)</f>
        <v>33.385566947289625</v>
      </c>
      <c r="L127" s="214"/>
      <c r="M127" s="263" t="s">
        <v>83</v>
      </c>
      <c r="N127" s="188">
        <f t="shared" si="42"/>
        <v>1073.1115074567879</v>
      </c>
      <c r="O127" s="214"/>
      <c r="P127" s="177"/>
      <c r="Q127" s="214"/>
      <c r="R127" s="214"/>
      <c r="S127" s="214"/>
      <c r="T127" s="214"/>
      <c r="U127" s="183">
        <f>(N127*'Residential Rates'!$C$56)</f>
        <v>61.918533980256662</v>
      </c>
    </row>
    <row r="128" spans="3:21" x14ac:dyDescent="0.25">
      <c r="C128" s="241" t="s">
        <v>99</v>
      </c>
      <c r="D128" s="261">
        <f>'Energy Usage (kWh)'!M17</f>
        <v>846.38525073283745</v>
      </c>
      <c r="E128" s="214"/>
      <c r="F128" s="177"/>
      <c r="G128" s="177"/>
      <c r="H128" s="177"/>
      <c r="I128" s="214"/>
      <c r="J128" s="242"/>
      <c r="K128" s="184">
        <f>(D128*'Residential Rates'!$C$56)</f>
        <v>48.836428967284725</v>
      </c>
      <c r="L128" s="214"/>
      <c r="M128" s="263" t="s">
        <v>99</v>
      </c>
      <c r="N128" s="188">
        <f t="shared" si="42"/>
        <v>1357.3742617218484</v>
      </c>
      <c r="O128" s="214"/>
      <c r="P128" s="177"/>
      <c r="Q128" s="214"/>
      <c r="R128" s="214"/>
      <c r="S128" s="214"/>
      <c r="T128" s="214"/>
      <c r="U128" s="184">
        <f>(N128*'Residential Rates'!$C$56)</f>
        <v>78.320494901350656</v>
      </c>
    </row>
    <row r="129" spans="3:21" x14ac:dyDescent="0.25">
      <c r="C129" s="241" t="s">
        <v>84</v>
      </c>
      <c r="D129" s="261">
        <f>'Energy Usage (kWh)'!M18</f>
        <v>855.72663697547478</v>
      </c>
      <c r="E129" s="214"/>
      <c r="F129" s="177"/>
      <c r="G129" s="177"/>
      <c r="H129" s="177"/>
      <c r="I129" s="214"/>
      <c r="J129" s="242"/>
      <c r="K129" s="184">
        <f>(D129*'Residential Rates'!$C$56)</f>
        <v>49.375426953484897</v>
      </c>
      <c r="L129" s="214"/>
      <c r="M129" s="263" t="s">
        <v>84</v>
      </c>
      <c r="N129" s="188">
        <f t="shared" si="42"/>
        <v>1366.7156479644857</v>
      </c>
      <c r="O129" s="214"/>
      <c r="P129" s="177"/>
      <c r="Q129" s="214"/>
      <c r="R129" s="214"/>
      <c r="S129" s="214"/>
      <c r="T129" s="214"/>
      <c r="U129" s="184">
        <f>(N129*'Residential Rates'!$C$56)</f>
        <v>78.859492887550829</v>
      </c>
    </row>
    <row r="130" spans="3:21" x14ac:dyDescent="0.25">
      <c r="C130" s="241" t="s">
        <v>100</v>
      </c>
      <c r="D130" s="261">
        <f>'Energy Usage (kWh)'!M19</f>
        <v>599.76955799254074</v>
      </c>
      <c r="E130" s="214"/>
      <c r="F130" s="177"/>
      <c r="G130" s="177"/>
      <c r="H130" s="177"/>
      <c r="I130" s="214"/>
      <c r="J130" s="242"/>
      <c r="K130" s="184">
        <f>(D130*'Residential Rates'!$C$56)</f>
        <v>34.606703496169601</v>
      </c>
      <c r="L130" s="214"/>
      <c r="M130" s="263" t="s">
        <v>100</v>
      </c>
      <c r="N130" s="188">
        <f t="shared" si="42"/>
        <v>1094.2750524980352</v>
      </c>
      <c r="O130" s="214"/>
      <c r="P130" s="177"/>
      <c r="Q130" s="214"/>
      <c r="R130" s="214"/>
      <c r="S130" s="214"/>
      <c r="T130" s="214"/>
      <c r="U130" s="184">
        <f>(N130*'Residential Rates'!$C$56)</f>
        <v>63.13967052913663</v>
      </c>
    </row>
    <row r="131" spans="3:21" x14ac:dyDescent="0.25">
      <c r="C131" s="241" t="s">
        <v>86</v>
      </c>
      <c r="D131" s="261">
        <f>'Energy Usage (kWh)'!M20</f>
        <v>383.48455824593918</v>
      </c>
      <c r="E131" s="214"/>
      <c r="F131" s="177"/>
      <c r="G131" s="177"/>
      <c r="H131" s="177"/>
      <c r="I131" s="214"/>
      <c r="J131" s="242"/>
      <c r="K131" s="182">
        <f>(D131*'Residential Rates'!$D$56)</f>
        <v>14.035534831801375</v>
      </c>
      <c r="L131" s="214"/>
      <c r="M131" s="263" t="s">
        <v>86</v>
      </c>
      <c r="N131" s="188">
        <f t="shared" si="42"/>
        <v>894.47356923495022</v>
      </c>
      <c r="O131" s="214"/>
      <c r="P131" s="177"/>
      <c r="Q131" s="214"/>
      <c r="R131" s="214"/>
      <c r="S131" s="214"/>
      <c r="T131" s="214"/>
      <c r="U131" s="182">
        <f>(N131*'Residential Rates'!$D$56)</f>
        <v>32.73773263399918</v>
      </c>
    </row>
    <row r="132" spans="3:21" x14ac:dyDescent="0.25">
      <c r="C132" s="241" t="s">
        <v>87</v>
      </c>
      <c r="D132" s="261">
        <f>'Energy Usage (kWh)'!M21</f>
        <v>393.04624395047551</v>
      </c>
      <c r="E132" s="214"/>
      <c r="F132" s="177"/>
      <c r="G132" s="177"/>
      <c r="H132" s="177"/>
      <c r="I132" s="214"/>
      <c r="J132" s="242"/>
      <c r="K132" s="162">
        <f>(D132*'Residential Rates'!$D$56)</f>
        <v>14.385492528587404</v>
      </c>
      <c r="L132" s="214"/>
      <c r="M132" s="263" t="s">
        <v>87</v>
      </c>
      <c r="N132" s="188">
        <f t="shared" si="42"/>
        <v>887.55173845597005</v>
      </c>
      <c r="O132" s="214"/>
      <c r="P132" s="177"/>
      <c r="Q132" s="214"/>
      <c r="R132" s="214"/>
      <c r="S132" s="214"/>
      <c r="T132" s="214"/>
      <c r="U132" s="162">
        <f>(N132*'Residential Rates'!$D$56)</f>
        <v>32.484393627488501</v>
      </c>
    </row>
    <row r="133" spans="3:21" ht="15.75" thickBot="1" x14ac:dyDescent="0.3">
      <c r="C133" s="241" t="s">
        <v>88</v>
      </c>
      <c r="D133" s="262">
        <f>'Energy Usage (kWh)'!M22</f>
        <v>446.65224266027786</v>
      </c>
      <c r="E133" s="214"/>
      <c r="F133" s="177"/>
      <c r="G133" s="177"/>
      <c r="H133" s="177"/>
      <c r="I133" s="214"/>
      <c r="J133" s="242"/>
      <c r="K133" s="163">
        <f>(D133*'Residential Rates'!$D$56)</f>
        <v>16.34747208136617</v>
      </c>
      <c r="L133" s="214"/>
      <c r="M133" s="264" t="s">
        <v>88</v>
      </c>
      <c r="N133" s="188">
        <f t="shared" si="42"/>
        <v>957.64125364928884</v>
      </c>
      <c r="O133" s="214"/>
      <c r="P133" s="177"/>
      <c r="Q133" s="214"/>
      <c r="R133" s="214"/>
      <c r="S133" s="214"/>
      <c r="T133" s="214"/>
      <c r="U133" s="163">
        <f>(N133*'Residential Rates'!$D$56)</f>
        <v>35.049669883563972</v>
      </c>
    </row>
    <row r="134" spans="3:21" ht="15.75" thickBot="1" x14ac:dyDescent="0.3">
      <c r="C134" s="248"/>
      <c r="D134" s="249"/>
      <c r="E134" s="249"/>
      <c r="F134" s="249"/>
      <c r="G134" s="249"/>
      <c r="H134" s="249"/>
      <c r="I134" s="249"/>
      <c r="J134" s="249"/>
      <c r="K134" s="249"/>
      <c r="L134" s="249"/>
      <c r="M134" s="250"/>
      <c r="N134" s="249"/>
      <c r="O134" s="249"/>
      <c r="P134" s="249"/>
      <c r="Q134" s="249"/>
      <c r="R134" s="249"/>
      <c r="S134" s="249"/>
      <c r="T134" s="249"/>
      <c r="U134" s="249"/>
    </row>
    <row r="135" spans="3:21" ht="30.75" thickBot="1" x14ac:dyDescent="0.3">
      <c r="C135" s="265" t="s">
        <v>154</v>
      </c>
      <c r="D135" s="265" t="s">
        <v>117</v>
      </c>
      <c r="E135" s="252"/>
      <c r="F135" s="255"/>
      <c r="G135" s="255"/>
      <c r="H135" s="253"/>
      <c r="I135" s="239"/>
      <c r="J135" s="267"/>
      <c r="K135" s="185" t="s">
        <v>96</v>
      </c>
      <c r="L135" s="252"/>
      <c r="M135" s="265" t="s">
        <v>154</v>
      </c>
      <c r="N135" s="265" t="s">
        <v>117</v>
      </c>
      <c r="O135" s="239"/>
      <c r="P135" s="240"/>
      <c r="Q135" s="239"/>
      <c r="R135" s="239"/>
      <c r="S135" s="239"/>
      <c r="T135" s="239"/>
      <c r="U135" s="185" t="s">
        <v>96</v>
      </c>
    </row>
    <row r="136" spans="3:21" x14ac:dyDescent="0.25">
      <c r="C136" s="241" t="s">
        <v>79</v>
      </c>
      <c r="D136" s="271">
        <f>'Energy Usage (kWh)'!N11</f>
        <v>256.91872235062937</v>
      </c>
      <c r="E136" s="214"/>
      <c r="F136" s="177"/>
      <c r="G136" s="177"/>
      <c r="H136" s="177"/>
      <c r="I136" s="214"/>
      <c r="J136" s="242"/>
      <c r="K136" s="162">
        <f>(D136*'Residential Rates'!$D$58)</f>
        <v>26.591087763290137</v>
      </c>
      <c r="L136" s="214"/>
      <c r="M136" s="270" t="s">
        <v>79</v>
      </c>
      <c r="N136" s="271">
        <f t="shared" ref="N136:N147" si="43">D136</f>
        <v>256.91872235062937</v>
      </c>
      <c r="O136" s="214"/>
      <c r="P136" s="177"/>
      <c r="Q136" s="214"/>
      <c r="R136" s="214"/>
      <c r="S136" s="214"/>
      <c r="T136" s="214"/>
      <c r="U136" s="162">
        <f>(N136*'Residential Rates'!$D$58)</f>
        <v>26.591087763290137</v>
      </c>
    </row>
    <row r="137" spans="3:21" x14ac:dyDescent="0.25">
      <c r="C137" s="241" t="s">
        <v>80</v>
      </c>
      <c r="D137" s="261">
        <f>'Energy Usage (kWh)'!N12</f>
        <v>188.55822000581151</v>
      </c>
      <c r="E137" s="214"/>
      <c r="F137" s="177"/>
      <c r="G137" s="177"/>
      <c r="H137" s="177"/>
      <c r="I137" s="214"/>
      <c r="J137" s="242"/>
      <c r="K137" s="162">
        <f>(D137*'Residential Rates'!$D$58)</f>
        <v>19.51577577060149</v>
      </c>
      <c r="L137" s="214"/>
      <c r="M137" s="263" t="s">
        <v>80</v>
      </c>
      <c r="N137" s="261">
        <f t="shared" si="43"/>
        <v>188.55822000581151</v>
      </c>
      <c r="O137" s="214"/>
      <c r="P137" s="177"/>
      <c r="Q137" s="214"/>
      <c r="R137" s="214"/>
      <c r="S137" s="214"/>
      <c r="T137" s="214"/>
      <c r="U137" s="162">
        <f>(N137*'Residential Rates'!$D$58)</f>
        <v>19.51577577060149</v>
      </c>
    </row>
    <row r="138" spans="3:21" x14ac:dyDescent="0.25">
      <c r="C138" s="241" t="s">
        <v>81</v>
      </c>
      <c r="D138" s="261">
        <f>'Energy Usage (kWh)'!N13</f>
        <v>210.81540565587861</v>
      </c>
      <c r="E138" s="214"/>
      <c r="F138" s="177"/>
      <c r="G138" s="177"/>
      <c r="H138" s="177"/>
      <c r="I138" s="214"/>
      <c r="J138" s="242"/>
      <c r="K138" s="162">
        <f>(D138*'Residential Rates'!$D$58)</f>
        <v>21.819394485383434</v>
      </c>
      <c r="L138" s="214"/>
      <c r="M138" s="263" t="s">
        <v>81</v>
      </c>
      <c r="N138" s="261">
        <f t="shared" si="43"/>
        <v>210.81540565587861</v>
      </c>
      <c r="O138" s="214"/>
      <c r="P138" s="177"/>
      <c r="Q138" s="214"/>
      <c r="R138" s="214"/>
      <c r="S138" s="214"/>
      <c r="T138" s="214"/>
      <c r="U138" s="162">
        <f>(N138*'Residential Rates'!$D$58)</f>
        <v>21.819394485383434</v>
      </c>
    </row>
    <row r="139" spans="3:21" x14ac:dyDescent="0.25">
      <c r="C139" s="241" t="s">
        <v>82</v>
      </c>
      <c r="D139" s="261">
        <f>'Energy Usage (kWh)'!N14</f>
        <v>186.18260670733167</v>
      </c>
      <c r="E139" s="214"/>
      <c r="F139" s="177"/>
      <c r="G139" s="177"/>
      <c r="H139" s="177"/>
      <c r="I139" s="214"/>
      <c r="J139" s="242"/>
      <c r="K139" s="162">
        <f>(D139*'Residential Rates'!$D$58)</f>
        <v>19.269899794208825</v>
      </c>
      <c r="L139" s="214"/>
      <c r="M139" s="263" t="s">
        <v>82</v>
      </c>
      <c r="N139" s="261">
        <f t="shared" si="43"/>
        <v>186.18260670733167</v>
      </c>
      <c r="O139" s="214"/>
      <c r="P139" s="177"/>
      <c r="Q139" s="214"/>
      <c r="R139" s="214"/>
      <c r="S139" s="214"/>
      <c r="T139" s="214"/>
      <c r="U139" s="162">
        <f>(N139*'Residential Rates'!$D$58)</f>
        <v>19.269899794208825</v>
      </c>
    </row>
    <row r="140" spans="3:21" x14ac:dyDescent="0.25">
      <c r="C140" s="241" t="s">
        <v>31</v>
      </c>
      <c r="D140" s="261">
        <f>'Energy Usage (kWh)'!N15</f>
        <v>218.00174784752193</v>
      </c>
      <c r="E140" s="214"/>
      <c r="F140" s="177"/>
      <c r="G140" s="177"/>
      <c r="H140" s="177"/>
      <c r="I140" s="214"/>
      <c r="J140" s="242"/>
      <c r="K140" s="162">
        <f>(D140*'Residential Rates'!$D$58)</f>
        <v>22.563180902218519</v>
      </c>
      <c r="L140" s="214"/>
      <c r="M140" s="263" t="s">
        <v>31</v>
      </c>
      <c r="N140" s="261">
        <f t="shared" si="43"/>
        <v>218.00174784752193</v>
      </c>
      <c r="O140" s="214"/>
      <c r="P140" s="177"/>
      <c r="Q140" s="214"/>
      <c r="R140" s="214"/>
      <c r="S140" s="214"/>
      <c r="T140" s="214"/>
      <c r="U140" s="162">
        <f>(N140*'Residential Rates'!$D$58)</f>
        <v>22.563180902218519</v>
      </c>
    </row>
    <row r="141" spans="3:21" x14ac:dyDescent="0.25">
      <c r="C141" s="241" t="s">
        <v>83</v>
      </c>
      <c r="D141" s="261">
        <f>'Energy Usage (kWh)'!N16</f>
        <v>266.9662286880166</v>
      </c>
      <c r="E141" s="214"/>
      <c r="F141" s="177"/>
      <c r="G141" s="177"/>
      <c r="H141" s="177"/>
      <c r="I141" s="214"/>
      <c r="J141" s="242"/>
      <c r="K141" s="183">
        <f>(D141*'Residential Rates'!$C$58)</f>
        <v>101.10011080415188</v>
      </c>
      <c r="L141" s="214"/>
      <c r="M141" s="263" t="s">
        <v>83</v>
      </c>
      <c r="N141" s="261">
        <f t="shared" si="43"/>
        <v>266.9662286880166</v>
      </c>
      <c r="O141" s="214"/>
      <c r="P141" s="177"/>
      <c r="Q141" s="214"/>
      <c r="R141" s="214"/>
      <c r="S141" s="214"/>
      <c r="T141" s="214"/>
      <c r="U141" s="183">
        <f>(N141*'Residential Rates'!$C$58)</f>
        <v>101.10011080415188</v>
      </c>
    </row>
    <row r="142" spans="3:21" x14ac:dyDescent="0.25">
      <c r="C142" s="241" t="s">
        <v>99</v>
      </c>
      <c r="D142" s="261">
        <f>'Energy Usage (kWh)'!N17</f>
        <v>406.63636801874463</v>
      </c>
      <c r="E142" s="214"/>
      <c r="F142" s="177"/>
      <c r="G142" s="177"/>
      <c r="H142" s="177"/>
      <c r="I142" s="214"/>
      <c r="J142" s="242"/>
      <c r="K142" s="184">
        <f>(D142*'Residential Rates'!$C$58)</f>
        <v>153.99319256869859</v>
      </c>
      <c r="L142" s="214"/>
      <c r="M142" s="263" t="s">
        <v>99</v>
      </c>
      <c r="N142" s="261">
        <f t="shared" si="43"/>
        <v>406.63636801874463</v>
      </c>
      <c r="O142" s="214"/>
      <c r="P142" s="177"/>
      <c r="Q142" s="214"/>
      <c r="R142" s="214"/>
      <c r="S142" s="214"/>
      <c r="T142" s="214"/>
      <c r="U142" s="184">
        <f>(N142*'Residential Rates'!$C$58)</f>
        <v>153.99319256869859</v>
      </c>
    </row>
    <row r="143" spans="3:21" x14ac:dyDescent="0.25">
      <c r="C143" s="241" t="s">
        <v>84</v>
      </c>
      <c r="D143" s="261">
        <f>'Energy Usage (kWh)'!N18</f>
        <v>446.27847197214123</v>
      </c>
      <c r="E143" s="214"/>
      <c r="F143" s="177"/>
      <c r="G143" s="177"/>
      <c r="H143" s="177"/>
      <c r="I143" s="214"/>
      <c r="J143" s="242"/>
      <c r="K143" s="184">
        <f>(D143*'Residential Rates'!$C$58)</f>
        <v>169.00565733584989</v>
      </c>
      <c r="L143" s="214"/>
      <c r="M143" s="263" t="s">
        <v>84</v>
      </c>
      <c r="N143" s="261">
        <f t="shared" si="43"/>
        <v>446.27847197214123</v>
      </c>
      <c r="O143" s="214"/>
      <c r="P143" s="177"/>
      <c r="Q143" s="214"/>
      <c r="R143" s="214"/>
      <c r="S143" s="214"/>
      <c r="T143" s="214"/>
      <c r="U143" s="184">
        <f>(N143*'Residential Rates'!$C$58)</f>
        <v>169.00565733584989</v>
      </c>
    </row>
    <row r="144" spans="3:21" x14ac:dyDescent="0.25">
      <c r="C144" s="241" t="s">
        <v>100</v>
      </c>
      <c r="D144" s="261">
        <f>'Energy Usage (kWh)'!N19</f>
        <v>286.53086068634514</v>
      </c>
      <c r="E144" s="214"/>
      <c r="F144" s="177"/>
      <c r="G144" s="177"/>
      <c r="H144" s="177"/>
      <c r="I144" s="214"/>
      <c r="J144" s="242"/>
      <c r="K144" s="184">
        <f>(D144*'Residential Rates'!$C$58)</f>
        <v>108.5092369419189</v>
      </c>
      <c r="L144" s="214"/>
      <c r="M144" s="263" t="s">
        <v>100</v>
      </c>
      <c r="N144" s="261">
        <f t="shared" si="43"/>
        <v>286.53086068634514</v>
      </c>
      <c r="O144" s="214"/>
      <c r="P144" s="177"/>
      <c r="Q144" s="214"/>
      <c r="R144" s="214"/>
      <c r="S144" s="214"/>
      <c r="T144" s="214"/>
      <c r="U144" s="184">
        <f>(N144*'Residential Rates'!$C$58)</f>
        <v>108.5092369419189</v>
      </c>
    </row>
    <row r="145" spans="3:21" x14ac:dyDescent="0.25">
      <c r="C145" s="241" t="s">
        <v>86</v>
      </c>
      <c r="D145" s="261">
        <f>'Energy Usage (kWh)'!N20</f>
        <v>226.8509509062022</v>
      </c>
      <c r="E145" s="214"/>
      <c r="F145" s="177"/>
      <c r="G145" s="177"/>
      <c r="H145" s="177"/>
      <c r="I145" s="214"/>
      <c r="J145" s="242"/>
      <c r="K145" s="182">
        <f>(D145*'Residential Rates'!$D$58)</f>
        <v>23.479073418791927</v>
      </c>
      <c r="L145" s="214"/>
      <c r="M145" s="263" t="s">
        <v>86</v>
      </c>
      <c r="N145" s="261">
        <f t="shared" si="43"/>
        <v>226.8509509062022</v>
      </c>
      <c r="O145" s="214"/>
      <c r="P145" s="177"/>
      <c r="Q145" s="214"/>
      <c r="R145" s="214"/>
      <c r="S145" s="214"/>
      <c r="T145" s="214"/>
      <c r="U145" s="182">
        <f>(N145*'Residential Rates'!$D$58)</f>
        <v>23.479073418791927</v>
      </c>
    </row>
    <row r="146" spans="3:21" x14ac:dyDescent="0.25">
      <c r="C146" s="241" t="s">
        <v>87</v>
      </c>
      <c r="D146" s="261">
        <f>'Energy Usage (kWh)'!N21</f>
        <v>223.51774287983986</v>
      </c>
      <c r="E146" s="214"/>
      <c r="F146" s="177"/>
      <c r="G146" s="177"/>
      <c r="H146" s="177"/>
      <c r="I146" s="214"/>
      <c r="J146" s="242"/>
      <c r="K146" s="162">
        <f>(D146*'Residential Rates'!$D$58)</f>
        <v>23.134086388063423</v>
      </c>
      <c r="L146" s="214"/>
      <c r="M146" s="263" t="s">
        <v>87</v>
      </c>
      <c r="N146" s="261">
        <f t="shared" si="43"/>
        <v>223.51774287983986</v>
      </c>
      <c r="O146" s="214"/>
      <c r="P146" s="177"/>
      <c r="Q146" s="214"/>
      <c r="R146" s="214"/>
      <c r="S146" s="214"/>
      <c r="T146" s="214"/>
      <c r="U146" s="162">
        <f>(N146*'Residential Rates'!$D$58)</f>
        <v>23.134086388063423</v>
      </c>
    </row>
    <row r="147" spans="3:21" ht="15.75" thickBot="1" x14ac:dyDescent="0.3">
      <c r="C147" s="244" t="s">
        <v>88</v>
      </c>
      <c r="D147" s="262">
        <f>'Energy Usage (kWh)'!N22</f>
        <v>224.73604001516114</v>
      </c>
      <c r="E147" s="245"/>
      <c r="F147" s="246"/>
      <c r="G147" s="246"/>
      <c r="H147" s="246"/>
      <c r="I147" s="245"/>
      <c r="J147" s="268"/>
      <c r="K147" s="163">
        <f>(D147*'Residential Rates'!$D$58)</f>
        <v>23.260180141569176</v>
      </c>
      <c r="L147" s="245"/>
      <c r="M147" s="264" t="s">
        <v>88</v>
      </c>
      <c r="N147" s="262">
        <f t="shared" si="43"/>
        <v>224.73604001516114</v>
      </c>
      <c r="O147" s="245"/>
      <c r="P147" s="246"/>
      <c r="Q147" s="245"/>
      <c r="R147" s="245"/>
      <c r="S147" s="245"/>
      <c r="T147" s="245"/>
      <c r="U147" s="163">
        <f>(N147*'Residential Rates'!$D$58)</f>
        <v>23.260180141569176</v>
      </c>
    </row>
    <row r="148" spans="3:21" x14ac:dyDescent="0.25">
      <c r="D148" s="189"/>
      <c r="F148" s="242"/>
      <c r="G148" s="242"/>
    </row>
    <row r="149" spans="3:21" ht="15.75" thickBot="1" x14ac:dyDescent="0.3">
      <c r="C149" s="256" t="s">
        <v>125</v>
      </c>
      <c r="D149" s="387"/>
      <c r="E149" s="257"/>
      <c r="F149" s="274"/>
      <c r="G149" s="274"/>
      <c r="H149" s="257"/>
      <c r="K149" s="257"/>
      <c r="L149" s="258"/>
      <c r="M149" s="258" t="s">
        <v>126</v>
      </c>
      <c r="P149" s="34"/>
    </row>
    <row r="150" spans="3:21" ht="45.75" thickBot="1" x14ac:dyDescent="0.3">
      <c r="C150" s="265" t="s">
        <v>160</v>
      </c>
      <c r="D150" s="295" t="s">
        <v>117</v>
      </c>
      <c r="E150" s="252"/>
      <c r="F150" s="253"/>
      <c r="G150" s="253"/>
      <c r="H150" s="253"/>
      <c r="I150" s="239"/>
      <c r="J150" s="267"/>
      <c r="K150" s="185" t="s">
        <v>96</v>
      </c>
      <c r="L150" s="252"/>
      <c r="M150" s="265" t="s">
        <v>160</v>
      </c>
      <c r="N150" s="265" t="s">
        <v>117</v>
      </c>
      <c r="O150" s="239"/>
      <c r="P150" s="239"/>
      <c r="Q150" s="239"/>
      <c r="R150" s="240"/>
      <c r="S150" s="239"/>
      <c r="T150" s="239"/>
      <c r="U150" s="185" t="s">
        <v>96</v>
      </c>
    </row>
    <row r="151" spans="3:21" x14ac:dyDescent="0.25">
      <c r="C151" s="241" t="s">
        <v>79</v>
      </c>
      <c r="D151" s="271">
        <f>'Energy Usage (kWh)'!O11</f>
        <v>429.98800865157943</v>
      </c>
      <c r="E151" s="214"/>
      <c r="F151" s="177"/>
      <c r="G151" s="177"/>
      <c r="H151" s="177"/>
      <c r="I151" s="214"/>
      <c r="J151" s="242"/>
      <c r="K151" s="162">
        <f>(D151*'Residential Rates'!$D$64)</f>
        <v>0</v>
      </c>
      <c r="L151" s="214"/>
      <c r="M151" s="270" t="s">
        <v>79</v>
      </c>
      <c r="N151" s="188">
        <f t="shared" ref="N151:N162" si="44">D151+X4</f>
        <v>940.97701964059047</v>
      </c>
      <c r="O151" s="214"/>
      <c r="P151" s="214"/>
      <c r="Q151" s="214"/>
      <c r="R151" s="177"/>
      <c r="S151" s="214"/>
      <c r="T151" s="214"/>
      <c r="U151" s="162">
        <f>(N151*'Residential Rates'!$D$64)</f>
        <v>0</v>
      </c>
    </row>
    <row r="152" spans="3:21" x14ac:dyDescent="0.25">
      <c r="C152" s="241" t="s">
        <v>80</v>
      </c>
      <c r="D152" s="261">
        <f>'Energy Usage (kWh)'!O12</f>
        <v>337.85283346555099</v>
      </c>
      <c r="E152" s="214"/>
      <c r="F152" s="177"/>
      <c r="G152" s="177"/>
      <c r="H152" s="177"/>
      <c r="I152" s="214"/>
      <c r="J152" s="242"/>
      <c r="K152" s="162">
        <f>(D152*'Residential Rates'!$D$64)</f>
        <v>0</v>
      </c>
      <c r="L152" s="214"/>
      <c r="M152" s="263" t="s">
        <v>80</v>
      </c>
      <c r="N152" s="188">
        <f t="shared" si="44"/>
        <v>799.39129500401259</v>
      </c>
      <c r="O152" s="214"/>
      <c r="P152" s="214"/>
      <c r="Q152" s="214"/>
      <c r="R152" s="177"/>
      <c r="S152" s="214"/>
      <c r="T152" s="214"/>
      <c r="U152" s="162">
        <f>(N152*'Residential Rates'!$D$64)</f>
        <v>0</v>
      </c>
    </row>
    <row r="153" spans="3:21" x14ac:dyDescent="0.25">
      <c r="C153" s="241" t="s">
        <v>81</v>
      </c>
      <c r="D153" s="261">
        <f>'Energy Usage (kWh)'!O13</f>
        <v>368.37665483872769</v>
      </c>
      <c r="E153" s="214"/>
      <c r="F153" s="177"/>
      <c r="G153" s="177"/>
      <c r="H153" s="177"/>
      <c r="I153" s="214"/>
      <c r="J153" s="242"/>
      <c r="K153" s="162">
        <f>(D153*'Residential Rates'!$D$64)</f>
        <v>0</v>
      </c>
      <c r="L153" s="214"/>
      <c r="M153" s="263" t="s">
        <v>81</v>
      </c>
      <c r="N153" s="188">
        <f t="shared" si="44"/>
        <v>879.36566582773867</v>
      </c>
      <c r="O153" s="214"/>
      <c r="P153" s="214"/>
      <c r="Q153" s="214"/>
      <c r="R153" s="177"/>
      <c r="S153" s="214"/>
      <c r="T153" s="214"/>
      <c r="U153" s="162">
        <f>(N153*'Residential Rates'!$D$64)</f>
        <v>0</v>
      </c>
    </row>
    <row r="154" spans="3:21" x14ac:dyDescent="0.25">
      <c r="C154" s="241" t="s">
        <v>82</v>
      </c>
      <c r="D154" s="261">
        <f>'Energy Usage (kWh)'!O14</f>
        <v>329.33569841143105</v>
      </c>
      <c r="E154" s="214"/>
      <c r="F154" s="177"/>
      <c r="G154" s="177"/>
      <c r="H154" s="177"/>
      <c r="I154" s="214"/>
      <c r="J154" s="242"/>
      <c r="K154" s="162">
        <f>(D154*'Residential Rates'!$D$64)</f>
        <v>0</v>
      </c>
      <c r="L154" s="214"/>
      <c r="M154" s="263" t="s">
        <v>82</v>
      </c>
      <c r="N154" s="188">
        <f t="shared" si="44"/>
        <v>823.84119291692559</v>
      </c>
      <c r="O154" s="214"/>
      <c r="P154" s="214"/>
      <c r="Q154" s="214"/>
      <c r="R154" s="177"/>
      <c r="S154" s="214"/>
      <c r="T154" s="214"/>
      <c r="U154" s="162">
        <f>(N154*'Residential Rates'!$D$64)</f>
        <v>0</v>
      </c>
    </row>
    <row r="155" spans="3:21" x14ac:dyDescent="0.25">
      <c r="C155" s="241" t="s">
        <v>31</v>
      </c>
      <c r="D155" s="261">
        <f>'Energy Usage (kWh)'!O15</f>
        <v>394.50850858999183</v>
      </c>
      <c r="E155" s="214"/>
      <c r="F155" s="177"/>
      <c r="G155" s="177"/>
      <c r="H155" s="177"/>
      <c r="I155" s="214"/>
      <c r="J155" s="242"/>
      <c r="K155" s="162">
        <f>(D155*'Residential Rates'!$D$64)</f>
        <v>0</v>
      </c>
      <c r="L155" s="214"/>
      <c r="M155" s="263" t="s">
        <v>31</v>
      </c>
      <c r="N155" s="188">
        <f t="shared" si="44"/>
        <v>905.49751957900276</v>
      </c>
      <c r="O155" s="214"/>
      <c r="P155" s="214"/>
      <c r="Q155" s="214"/>
      <c r="R155" s="177"/>
      <c r="S155" s="214"/>
      <c r="T155" s="214"/>
      <c r="U155" s="162">
        <f>(N155*'Residential Rates'!$D$64)</f>
        <v>0</v>
      </c>
    </row>
    <row r="156" spans="3:21" x14ac:dyDescent="0.25">
      <c r="C156" s="241" t="s">
        <v>83</v>
      </c>
      <c r="D156" s="261">
        <f>'Energy Usage (kWh)'!O16</f>
        <v>578.60601295129334</v>
      </c>
      <c r="E156" s="214"/>
      <c r="F156" s="177"/>
      <c r="G156" s="177"/>
      <c r="H156" s="177"/>
      <c r="I156" s="214"/>
      <c r="J156" s="242"/>
      <c r="K156" s="183">
        <f>(D156*'Residential Rates'!$C$64)</f>
        <v>0</v>
      </c>
      <c r="L156" s="214"/>
      <c r="M156" s="263" t="s">
        <v>83</v>
      </c>
      <c r="N156" s="188">
        <f t="shared" si="44"/>
        <v>1073.1115074567879</v>
      </c>
      <c r="O156" s="214"/>
      <c r="P156" s="214"/>
      <c r="Q156" s="214"/>
      <c r="R156" s="177"/>
      <c r="S156" s="214"/>
      <c r="T156" s="214"/>
      <c r="U156" s="183">
        <f>(N156*'Residential Rates'!$C$64)</f>
        <v>0</v>
      </c>
    </row>
    <row r="157" spans="3:21" x14ac:dyDescent="0.25">
      <c r="C157" s="241" t="s">
        <v>99</v>
      </c>
      <c r="D157" s="261">
        <f>'Energy Usage (kWh)'!O17</f>
        <v>846.38525073283745</v>
      </c>
      <c r="E157" s="214"/>
      <c r="F157" s="177"/>
      <c r="G157" s="177"/>
      <c r="H157" s="177"/>
      <c r="I157" s="214"/>
      <c r="J157" s="242"/>
      <c r="K157" s="184">
        <f>(D157*'Residential Rates'!$C$64)</f>
        <v>0</v>
      </c>
      <c r="L157" s="214"/>
      <c r="M157" s="263" t="s">
        <v>99</v>
      </c>
      <c r="N157" s="188">
        <f t="shared" si="44"/>
        <v>1357.3742617218484</v>
      </c>
      <c r="O157" s="214"/>
      <c r="P157" s="214"/>
      <c r="Q157" s="214"/>
      <c r="R157" s="177"/>
      <c r="S157" s="214"/>
      <c r="T157" s="214"/>
      <c r="U157" s="184">
        <f>(N157*'Residential Rates'!$C$64)</f>
        <v>0</v>
      </c>
    </row>
    <row r="158" spans="3:21" x14ac:dyDescent="0.25">
      <c r="C158" s="241" t="s">
        <v>84</v>
      </c>
      <c r="D158" s="261">
        <f>'Energy Usage (kWh)'!O18</f>
        <v>855.72663697547478</v>
      </c>
      <c r="E158" s="214"/>
      <c r="F158" s="177"/>
      <c r="G158" s="177"/>
      <c r="H158" s="177"/>
      <c r="I158" s="214"/>
      <c r="J158" s="242"/>
      <c r="K158" s="184">
        <f>(D158*'Residential Rates'!$C$64)</f>
        <v>0</v>
      </c>
      <c r="L158" s="214"/>
      <c r="M158" s="263" t="s">
        <v>84</v>
      </c>
      <c r="N158" s="188">
        <f t="shared" si="44"/>
        <v>1366.7156479644857</v>
      </c>
      <c r="O158" s="214"/>
      <c r="P158" s="214"/>
      <c r="Q158" s="214"/>
      <c r="R158" s="177"/>
      <c r="S158" s="214"/>
      <c r="T158" s="214"/>
      <c r="U158" s="184">
        <f>(N158*'Residential Rates'!$C$64)</f>
        <v>0</v>
      </c>
    </row>
    <row r="159" spans="3:21" x14ac:dyDescent="0.25">
      <c r="C159" s="241" t="s">
        <v>100</v>
      </c>
      <c r="D159" s="261">
        <f>'Energy Usage (kWh)'!O19</f>
        <v>599.76955799254074</v>
      </c>
      <c r="E159" s="214"/>
      <c r="F159" s="177"/>
      <c r="G159" s="177"/>
      <c r="H159" s="177"/>
      <c r="I159" s="214"/>
      <c r="J159" s="242"/>
      <c r="K159" s="184">
        <f>(D159*'Residential Rates'!$C$64)</f>
        <v>0</v>
      </c>
      <c r="L159" s="214"/>
      <c r="M159" s="263" t="s">
        <v>100</v>
      </c>
      <c r="N159" s="188">
        <f t="shared" si="44"/>
        <v>1094.2750524980352</v>
      </c>
      <c r="O159" s="214"/>
      <c r="P159" s="214"/>
      <c r="Q159" s="214"/>
      <c r="R159" s="177"/>
      <c r="S159" s="214"/>
      <c r="T159" s="214"/>
      <c r="U159" s="184">
        <f>(N159*'Residential Rates'!$C$64)</f>
        <v>0</v>
      </c>
    </row>
    <row r="160" spans="3:21" x14ac:dyDescent="0.25">
      <c r="C160" s="241" t="s">
        <v>86</v>
      </c>
      <c r="D160" s="261">
        <f>'Energy Usage (kWh)'!O20</f>
        <v>383.48455824593918</v>
      </c>
      <c r="E160" s="214"/>
      <c r="F160" s="177"/>
      <c r="G160" s="177"/>
      <c r="H160" s="177"/>
      <c r="I160" s="214"/>
      <c r="J160" s="242"/>
      <c r="K160" s="182">
        <f>(D160*'Residential Rates'!$D$64)</f>
        <v>0</v>
      </c>
      <c r="L160" s="214"/>
      <c r="M160" s="263" t="s">
        <v>86</v>
      </c>
      <c r="N160" s="188">
        <f t="shared" si="44"/>
        <v>894.47356923495022</v>
      </c>
      <c r="O160" s="214"/>
      <c r="P160" s="214"/>
      <c r="Q160" s="214"/>
      <c r="R160" s="177"/>
      <c r="S160" s="214"/>
      <c r="T160" s="214"/>
      <c r="U160" s="182">
        <f>(N160*'Residential Rates'!$D$64)</f>
        <v>0</v>
      </c>
    </row>
    <row r="161" spans="3:21" x14ac:dyDescent="0.25">
      <c r="C161" s="241" t="s">
        <v>87</v>
      </c>
      <c r="D161" s="261">
        <f>'Energy Usage (kWh)'!O21</f>
        <v>393.04624395047551</v>
      </c>
      <c r="E161" s="214"/>
      <c r="F161" s="177"/>
      <c r="G161" s="177"/>
      <c r="H161" s="177"/>
      <c r="I161" s="214"/>
      <c r="J161" s="242"/>
      <c r="K161" s="162">
        <f>(D161*'Residential Rates'!$D$64)</f>
        <v>0</v>
      </c>
      <c r="L161" s="214"/>
      <c r="M161" s="263" t="s">
        <v>87</v>
      </c>
      <c r="N161" s="188">
        <f t="shared" si="44"/>
        <v>887.55173845597005</v>
      </c>
      <c r="O161" s="214"/>
      <c r="P161" s="214"/>
      <c r="Q161" s="214"/>
      <c r="R161" s="177"/>
      <c r="S161" s="214"/>
      <c r="T161" s="214"/>
      <c r="U161" s="162">
        <f>(N161*'Residential Rates'!$D$64)</f>
        <v>0</v>
      </c>
    </row>
    <row r="162" spans="3:21" ht="15.75" thickBot="1" x14ac:dyDescent="0.3">
      <c r="C162" s="241" t="s">
        <v>88</v>
      </c>
      <c r="D162" s="262">
        <f>'Energy Usage (kWh)'!O22</f>
        <v>446.65224266027786</v>
      </c>
      <c r="E162" s="214"/>
      <c r="F162" s="177"/>
      <c r="G162" s="177"/>
      <c r="H162" s="177"/>
      <c r="I162" s="214"/>
      <c r="J162" s="242"/>
      <c r="K162" s="163">
        <f>(D162*'Residential Rates'!$D$64)</f>
        <v>0</v>
      </c>
      <c r="L162" s="214"/>
      <c r="M162" s="264" t="s">
        <v>88</v>
      </c>
      <c r="N162" s="188">
        <f t="shared" si="44"/>
        <v>957.64125364928884</v>
      </c>
      <c r="O162" s="214"/>
      <c r="P162" s="214"/>
      <c r="Q162" s="214"/>
      <c r="R162" s="177"/>
      <c r="S162" s="214"/>
      <c r="T162" s="214"/>
      <c r="U162" s="163">
        <f>(N162*'Residential Rates'!$D$64)</f>
        <v>0</v>
      </c>
    </row>
    <row r="163" spans="3:21" ht="15.75" thickBot="1" x14ac:dyDescent="0.3">
      <c r="C163" s="248"/>
      <c r="D163" s="294"/>
      <c r="E163" s="249"/>
      <c r="F163" s="249"/>
      <c r="G163" s="249"/>
      <c r="H163" s="249"/>
      <c r="I163" s="249"/>
      <c r="J163" s="249"/>
      <c r="K163" s="249"/>
      <c r="L163" s="249"/>
      <c r="M163" s="250"/>
      <c r="N163" s="249"/>
      <c r="O163" s="249"/>
      <c r="P163" s="249"/>
      <c r="Q163" s="249"/>
      <c r="R163" s="249"/>
      <c r="S163" s="249"/>
      <c r="T163" s="249"/>
      <c r="U163" s="249"/>
    </row>
    <row r="164" spans="3:21" ht="45.75" thickBot="1" x14ac:dyDescent="0.3">
      <c r="C164" s="265" t="s">
        <v>161</v>
      </c>
      <c r="D164" s="295" t="s">
        <v>117</v>
      </c>
      <c r="E164" s="252"/>
      <c r="F164" s="255"/>
      <c r="G164" s="255"/>
      <c r="H164" s="253"/>
      <c r="I164" s="239"/>
      <c r="J164" s="267"/>
      <c r="K164" s="185" t="s">
        <v>96</v>
      </c>
      <c r="L164" s="252"/>
      <c r="M164" s="265" t="s">
        <v>161</v>
      </c>
      <c r="N164" s="265" t="s">
        <v>117</v>
      </c>
      <c r="O164" s="239"/>
      <c r="P164" s="239"/>
      <c r="Q164" s="239"/>
      <c r="R164" s="240"/>
      <c r="S164" s="239"/>
      <c r="T164" s="239"/>
      <c r="U164" s="185" t="s">
        <v>96</v>
      </c>
    </row>
    <row r="165" spans="3:21" x14ac:dyDescent="0.25">
      <c r="C165" s="241" t="s">
        <v>79</v>
      </c>
      <c r="D165" s="271">
        <f>'Energy Usage (kWh)'!P11</f>
        <v>256.91872235062937</v>
      </c>
      <c r="E165" s="214"/>
      <c r="F165" s="177"/>
      <c r="G165" s="177"/>
      <c r="H165" s="177"/>
      <c r="I165" s="214"/>
      <c r="J165" s="242"/>
      <c r="K165" s="162">
        <f>(D165*'Residential Rates'!$D$66)</f>
        <v>0</v>
      </c>
      <c r="L165" s="214"/>
      <c r="M165" s="270" t="s">
        <v>79</v>
      </c>
      <c r="N165" s="271">
        <f t="shared" ref="N165:N176" si="45">D165</f>
        <v>256.91872235062937</v>
      </c>
      <c r="O165" s="214"/>
      <c r="P165" s="214"/>
      <c r="Q165" s="214"/>
      <c r="R165" s="177"/>
      <c r="S165" s="214"/>
      <c r="T165" s="214"/>
      <c r="U165" s="162">
        <f>(N165*'Residential Rates'!$D$66)</f>
        <v>0</v>
      </c>
    </row>
    <row r="166" spans="3:21" x14ac:dyDescent="0.25">
      <c r="C166" s="241" t="s">
        <v>80</v>
      </c>
      <c r="D166" s="261">
        <f>'Energy Usage (kWh)'!P12</f>
        <v>188.55822000581151</v>
      </c>
      <c r="E166" s="214"/>
      <c r="F166" s="177"/>
      <c r="G166" s="177"/>
      <c r="H166" s="177"/>
      <c r="I166" s="214"/>
      <c r="J166" s="242"/>
      <c r="K166" s="162">
        <f>(D166*'Residential Rates'!$D$66)</f>
        <v>0</v>
      </c>
      <c r="L166" s="214"/>
      <c r="M166" s="263" t="s">
        <v>80</v>
      </c>
      <c r="N166" s="261">
        <f t="shared" si="45"/>
        <v>188.55822000581151</v>
      </c>
      <c r="O166" s="214"/>
      <c r="P166" s="214"/>
      <c r="Q166" s="214"/>
      <c r="R166" s="177"/>
      <c r="S166" s="214"/>
      <c r="T166" s="214"/>
      <c r="U166" s="162">
        <f>(N166*'Residential Rates'!$D$66)</f>
        <v>0</v>
      </c>
    </row>
    <row r="167" spans="3:21" x14ac:dyDescent="0.25">
      <c r="C167" s="241" t="s">
        <v>81</v>
      </c>
      <c r="D167" s="261">
        <f>'Energy Usage (kWh)'!P13</f>
        <v>210.81540565587861</v>
      </c>
      <c r="E167" s="214"/>
      <c r="F167" s="177"/>
      <c r="G167" s="177"/>
      <c r="H167" s="177"/>
      <c r="I167" s="214"/>
      <c r="J167" s="242"/>
      <c r="K167" s="162">
        <f>(D167*'Residential Rates'!$D$66)</f>
        <v>0</v>
      </c>
      <c r="L167" s="214"/>
      <c r="M167" s="263" t="s">
        <v>81</v>
      </c>
      <c r="N167" s="261">
        <f t="shared" si="45"/>
        <v>210.81540565587861</v>
      </c>
      <c r="O167" s="214"/>
      <c r="P167" s="214"/>
      <c r="Q167" s="214"/>
      <c r="R167" s="177"/>
      <c r="S167" s="214"/>
      <c r="T167" s="214"/>
      <c r="U167" s="162">
        <f>(N167*'Residential Rates'!$D$66)</f>
        <v>0</v>
      </c>
    </row>
    <row r="168" spans="3:21" x14ac:dyDescent="0.25">
      <c r="C168" s="241" t="s">
        <v>82</v>
      </c>
      <c r="D168" s="261">
        <f>'Energy Usage (kWh)'!P14</f>
        <v>186.18260670733167</v>
      </c>
      <c r="E168" s="214"/>
      <c r="F168" s="177"/>
      <c r="G168" s="177"/>
      <c r="H168" s="177"/>
      <c r="I168" s="214"/>
      <c r="J168" s="242"/>
      <c r="K168" s="162">
        <f>(D168*'Residential Rates'!$D$66)</f>
        <v>0</v>
      </c>
      <c r="L168" s="214"/>
      <c r="M168" s="263" t="s">
        <v>82</v>
      </c>
      <c r="N168" s="261">
        <f t="shared" si="45"/>
        <v>186.18260670733167</v>
      </c>
      <c r="O168" s="214"/>
      <c r="P168" s="214"/>
      <c r="Q168" s="214"/>
      <c r="R168" s="177"/>
      <c r="S168" s="214"/>
      <c r="T168" s="214"/>
      <c r="U168" s="162">
        <f>(N168*'Residential Rates'!$D$66)</f>
        <v>0</v>
      </c>
    </row>
    <row r="169" spans="3:21" x14ac:dyDescent="0.25">
      <c r="C169" s="241" t="s">
        <v>31</v>
      </c>
      <c r="D169" s="261">
        <f>'Energy Usage (kWh)'!P15</f>
        <v>218.00174784752193</v>
      </c>
      <c r="E169" s="214"/>
      <c r="F169" s="177"/>
      <c r="G169" s="177"/>
      <c r="H169" s="177"/>
      <c r="I169" s="214"/>
      <c r="J169" s="242"/>
      <c r="K169" s="162">
        <f>(D169*'Residential Rates'!$D$66)</f>
        <v>0</v>
      </c>
      <c r="L169" s="214"/>
      <c r="M169" s="263" t="s">
        <v>31</v>
      </c>
      <c r="N169" s="261">
        <f t="shared" si="45"/>
        <v>218.00174784752193</v>
      </c>
      <c r="O169" s="214"/>
      <c r="P169" s="214"/>
      <c r="Q169" s="214"/>
      <c r="R169" s="177"/>
      <c r="S169" s="214"/>
      <c r="T169" s="214"/>
      <c r="U169" s="162">
        <f>(N169*'Residential Rates'!$D$66)</f>
        <v>0</v>
      </c>
    </row>
    <row r="170" spans="3:21" x14ac:dyDescent="0.25">
      <c r="C170" s="241" t="s">
        <v>83</v>
      </c>
      <c r="D170" s="261">
        <f>'Energy Usage (kWh)'!P16</f>
        <v>266.9662286880166</v>
      </c>
      <c r="E170" s="214"/>
      <c r="F170" s="177"/>
      <c r="G170" s="177"/>
      <c r="H170" s="177"/>
      <c r="I170" s="214"/>
      <c r="J170" s="242"/>
      <c r="K170" s="183">
        <f>(D170*'Residential Rates'!$C$66)</f>
        <v>0</v>
      </c>
      <c r="L170" s="214"/>
      <c r="M170" s="263" t="s">
        <v>83</v>
      </c>
      <c r="N170" s="261">
        <f t="shared" si="45"/>
        <v>266.9662286880166</v>
      </c>
      <c r="O170" s="214"/>
      <c r="P170" s="214"/>
      <c r="Q170" s="214"/>
      <c r="R170" s="177"/>
      <c r="S170" s="214"/>
      <c r="T170" s="214"/>
      <c r="U170" s="183">
        <f>(N170*'Residential Rates'!$C$66)</f>
        <v>0</v>
      </c>
    </row>
    <row r="171" spans="3:21" x14ac:dyDescent="0.25">
      <c r="C171" s="241" t="s">
        <v>99</v>
      </c>
      <c r="D171" s="261">
        <f>'Energy Usage (kWh)'!P17</f>
        <v>406.63636801874463</v>
      </c>
      <c r="E171" s="214"/>
      <c r="F171" s="177"/>
      <c r="G171" s="177"/>
      <c r="H171" s="177"/>
      <c r="I171" s="214"/>
      <c r="J171" s="242"/>
      <c r="K171" s="184">
        <f>(D171*'Residential Rates'!$C$66)</f>
        <v>0</v>
      </c>
      <c r="L171" s="214"/>
      <c r="M171" s="263" t="s">
        <v>99</v>
      </c>
      <c r="N171" s="261">
        <f t="shared" si="45"/>
        <v>406.63636801874463</v>
      </c>
      <c r="O171" s="214"/>
      <c r="P171" s="214"/>
      <c r="Q171" s="214"/>
      <c r="R171" s="177"/>
      <c r="S171" s="214"/>
      <c r="T171" s="214"/>
      <c r="U171" s="184">
        <f>(N171*'Residential Rates'!$C$66)</f>
        <v>0</v>
      </c>
    </row>
    <row r="172" spans="3:21" x14ac:dyDescent="0.25">
      <c r="C172" s="241" t="s">
        <v>84</v>
      </c>
      <c r="D172" s="261">
        <f>'Energy Usage (kWh)'!P18</f>
        <v>446.27847197214123</v>
      </c>
      <c r="E172" s="214"/>
      <c r="F172" s="177"/>
      <c r="G172" s="177"/>
      <c r="H172" s="177"/>
      <c r="I172" s="214"/>
      <c r="J172" s="242"/>
      <c r="K172" s="184">
        <f>(D172*'Residential Rates'!$C$66)</f>
        <v>0</v>
      </c>
      <c r="L172" s="214"/>
      <c r="M172" s="263" t="s">
        <v>84</v>
      </c>
      <c r="N172" s="261">
        <f t="shared" si="45"/>
        <v>446.27847197214123</v>
      </c>
      <c r="O172" s="214"/>
      <c r="P172" s="214"/>
      <c r="Q172" s="214"/>
      <c r="R172" s="177"/>
      <c r="S172" s="214"/>
      <c r="T172" s="214"/>
      <c r="U172" s="184">
        <f>(N172*'Residential Rates'!$C$66)</f>
        <v>0</v>
      </c>
    </row>
    <row r="173" spans="3:21" x14ac:dyDescent="0.25">
      <c r="C173" s="241" t="s">
        <v>100</v>
      </c>
      <c r="D173" s="261">
        <f>'Energy Usage (kWh)'!P19</f>
        <v>286.53086068634514</v>
      </c>
      <c r="E173" s="214"/>
      <c r="F173" s="177"/>
      <c r="G173" s="177"/>
      <c r="H173" s="177"/>
      <c r="I173" s="214"/>
      <c r="J173" s="242"/>
      <c r="K173" s="184">
        <f>(D173*'Residential Rates'!$C$66)</f>
        <v>0</v>
      </c>
      <c r="L173" s="214"/>
      <c r="M173" s="263" t="s">
        <v>100</v>
      </c>
      <c r="N173" s="261">
        <f t="shared" si="45"/>
        <v>286.53086068634514</v>
      </c>
      <c r="O173" s="214"/>
      <c r="P173" s="214"/>
      <c r="Q173" s="214"/>
      <c r="R173" s="177"/>
      <c r="S173" s="214"/>
      <c r="T173" s="214"/>
      <c r="U173" s="184">
        <f>(N173*'Residential Rates'!$C$66)</f>
        <v>0</v>
      </c>
    </row>
    <row r="174" spans="3:21" x14ac:dyDescent="0.25">
      <c r="C174" s="241" t="s">
        <v>86</v>
      </c>
      <c r="D174" s="261">
        <f>'Energy Usage (kWh)'!P20</f>
        <v>226.8509509062022</v>
      </c>
      <c r="E174" s="214"/>
      <c r="F174" s="177"/>
      <c r="G174" s="177"/>
      <c r="H174" s="177"/>
      <c r="I174" s="214"/>
      <c r="J174" s="242"/>
      <c r="K174" s="182">
        <f>(D174*'Residential Rates'!$D$66)</f>
        <v>0</v>
      </c>
      <c r="L174" s="214"/>
      <c r="M174" s="263" t="s">
        <v>86</v>
      </c>
      <c r="N174" s="261">
        <f t="shared" si="45"/>
        <v>226.8509509062022</v>
      </c>
      <c r="O174" s="214"/>
      <c r="P174" s="214"/>
      <c r="Q174" s="214"/>
      <c r="R174" s="177"/>
      <c r="S174" s="214"/>
      <c r="T174" s="214"/>
      <c r="U174" s="182">
        <f>(N174*'Residential Rates'!$D$66)</f>
        <v>0</v>
      </c>
    </row>
    <row r="175" spans="3:21" x14ac:dyDescent="0.25">
      <c r="C175" s="241" t="s">
        <v>87</v>
      </c>
      <c r="D175" s="261">
        <f>'Energy Usage (kWh)'!P21</f>
        <v>223.51774287983986</v>
      </c>
      <c r="E175" s="214"/>
      <c r="F175" s="177"/>
      <c r="G175" s="177"/>
      <c r="H175" s="177"/>
      <c r="I175" s="214"/>
      <c r="J175" s="242"/>
      <c r="K175" s="162">
        <f>(D175*'Residential Rates'!$D$66)</f>
        <v>0</v>
      </c>
      <c r="L175" s="214"/>
      <c r="M175" s="263" t="s">
        <v>87</v>
      </c>
      <c r="N175" s="261">
        <f t="shared" si="45"/>
        <v>223.51774287983986</v>
      </c>
      <c r="O175" s="214"/>
      <c r="P175" s="214"/>
      <c r="Q175" s="214"/>
      <c r="R175" s="177"/>
      <c r="S175" s="214"/>
      <c r="T175" s="214"/>
      <c r="U175" s="162">
        <f>(N175*'Residential Rates'!$D$66)</f>
        <v>0</v>
      </c>
    </row>
    <row r="176" spans="3:21" ht="15.75" thickBot="1" x14ac:dyDescent="0.3">
      <c r="C176" s="244" t="s">
        <v>88</v>
      </c>
      <c r="D176" s="262">
        <f>'Energy Usage (kWh)'!P22</f>
        <v>224.73604001516114</v>
      </c>
      <c r="E176" s="245"/>
      <c r="F176" s="246"/>
      <c r="G176" s="246"/>
      <c r="H176" s="246"/>
      <c r="I176" s="245"/>
      <c r="J176" s="268"/>
      <c r="K176" s="163">
        <f>(D176*'Residential Rates'!$D$66)</f>
        <v>0</v>
      </c>
      <c r="L176" s="245"/>
      <c r="M176" s="264" t="s">
        <v>88</v>
      </c>
      <c r="N176" s="262">
        <f t="shared" si="45"/>
        <v>224.73604001516114</v>
      </c>
      <c r="O176" s="245"/>
      <c r="P176" s="245"/>
      <c r="Q176" s="245"/>
      <c r="R176" s="246"/>
      <c r="S176" s="245"/>
      <c r="T176" s="245"/>
      <c r="U176" s="163">
        <f>(N176*'Residential Rates'!$D$66)</f>
        <v>0</v>
      </c>
    </row>
    <row r="177" spans="3:21" ht="15.75" thickBot="1" x14ac:dyDescent="0.3">
      <c r="F177" s="242"/>
      <c r="G177" s="242"/>
    </row>
    <row r="178" spans="3:21" ht="15.75" hidden="1" thickBot="1" x14ac:dyDescent="0.3">
      <c r="C178" s="256" t="s">
        <v>125</v>
      </c>
      <c r="D178" s="257"/>
      <c r="E178" s="257"/>
      <c r="F178" s="274"/>
      <c r="G178" s="274"/>
      <c r="H178" s="257"/>
      <c r="K178" s="257"/>
      <c r="L178" s="258"/>
      <c r="M178" s="258" t="s">
        <v>126</v>
      </c>
      <c r="P178" s="34"/>
    </row>
    <row r="179" spans="3:21" ht="30.75" hidden="1" thickBot="1" x14ac:dyDescent="0.3">
      <c r="C179" s="265" t="s">
        <v>162</v>
      </c>
      <c r="D179" s="265" t="s">
        <v>117</v>
      </c>
      <c r="E179" s="252"/>
      <c r="F179" s="253"/>
      <c r="G179" s="253"/>
      <c r="H179" s="253"/>
      <c r="I179" s="239"/>
      <c r="J179" s="267"/>
      <c r="K179" s="185" t="s">
        <v>96</v>
      </c>
      <c r="L179" s="252"/>
      <c r="M179" s="265" t="s">
        <v>162</v>
      </c>
      <c r="N179" s="265" t="s">
        <v>117</v>
      </c>
      <c r="O179" s="239"/>
      <c r="P179" s="265" t="s">
        <v>17</v>
      </c>
      <c r="Q179" s="265" t="s">
        <v>18</v>
      </c>
      <c r="R179" s="240"/>
      <c r="S179" s="239"/>
      <c r="T179" s="239"/>
      <c r="U179" s="185" t="s">
        <v>96</v>
      </c>
    </row>
    <row r="180" spans="3:21" hidden="1" x14ac:dyDescent="0.25">
      <c r="C180" s="241" t="s">
        <v>79</v>
      </c>
      <c r="D180" s="269">
        <f>'Energy Usage (kWh)'!O39</f>
        <v>0</v>
      </c>
      <c r="E180" s="214"/>
      <c r="F180" s="177"/>
      <c r="G180" s="177"/>
      <c r="H180" s="177"/>
      <c r="I180" s="214"/>
      <c r="J180" s="242"/>
      <c r="K180" s="162"/>
      <c r="L180" s="214"/>
      <c r="M180" s="270" t="s">
        <v>79</v>
      </c>
      <c r="N180" s="188"/>
      <c r="O180" s="214"/>
      <c r="P180" s="271">
        <f t="shared" ref="P180:P191" si="46">IF(N180&gt;250,250,N180)</f>
        <v>0</v>
      </c>
      <c r="Q180" s="188">
        <f t="shared" ref="Q180:Q191" si="47">IF(N180-P180&gt;0,N180-P180,0)</f>
        <v>0</v>
      </c>
      <c r="R180" s="177"/>
      <c r="S180" s="214"/>
      <c r="T180" s="214"/>
      <c r="U180" s="162"/>
    </row>
    <row r="181" spans="3:21" hidden="1" x14ac:dyDescent="0.25">
      <c r="C181" s="241" t="s">
        <v>80</v>
      </c>
      <c r="D181" s="259">
        <f>'Energy Usage (kWh)'!O40</f>
        <v>0</v>
      </c>
      <c r="E181" s="214"/>
      <c r="F181" s="177"/>
      <c r="G181" s="177"/>
      <c r="H181" s="177"/>
      <c r="I181" s="214"/>
      <c r="J181" s="242"/>
      <c r="K181" s="162"/>
      <c r="L181" s="214"/>
      <c r="M181" s="263" t="s">
        <v>80</v>
      </c>
      <c r="N181" s="188"/>
      <c r="O181" s="214"/>
      <c r="P181" s="261">
        <f t="shared" si="46"/>
        <v>0</v>
      </c>
      <c r="Q181" s="188">
        <f t="shared" si="47"/>
        <v>0</v>
      </c>
      <c r="R181" s="177"/>
      <c r="S181" s="214"/>
      <c r="T181" s="214"/>
      <c r="U181" s="162"/>
    </row>
    <row r="182" spans="3:21" hidden="1" x14ac:dyDescent="0.25">
      <c r="C182" s="241" t="s">
        <v>81</v>
      </c>
      <c r="D182" s="259">
        <f>'Energy Usage (kWh)'!O41</f>
        <v>0</v>
      </c>
      <c r="E182" s="214"/>
      <c r="F182" s="177"/>
      <c r="G182" s="177"/>
      <c r="H182" s="177"/>
      <c r="I182" s="214"/>
      <c r="J182" s="242"/>
      <c r="K182" s="162"/>
      <c r="L182" s="214"/>
      <c r="M182" s="263" t="s">
        <v>81</v>
      </c>
      <c r="N182" s="188"/>
      <c r="O182" s="214"/>
      <c r="P182" s="261">
        <f t="shared" si="46"/>
        <v>0</v>
      </c>
      <c r="Q182" s="188">
        <f t="shared" si="47"/>
        <v>0</v>
      </c>
      <c r="R182" s="177"/>
      <c r="S182" s="214"/>
      <c r="T182" s="214"/>
      <c r="U182" s="162"/>
    </row>
    <row r="183" spans="3:21" hidden="1" x14ac:dyDescent="0.25">
      <c r="C183" s="241" t="s">
        <v>82</v>
      </c>
      <c r="D183" s="259">
        <f>'Energy Usage (kWh)'!O42</f>
        <v>0</v>
      </c>
      <c r="E183" s="214"/>
      <c r="F183" s="177"/>
      <c r="G183" s="177"/>
      <c r="H183" s="177"/>
      <c r="I183" s="214"/>
      <c r="J183" s="242"/>
      <c r="K183" s="162"/>
      <c r="L183" s="214"/>
      <c r="M183" s="263" t="s">
        <v>82</v>
      </c>
      <c r="N183" s="188"/>
      <c r="O183" s="214"/>
      <c r="P183" s="261">
        <f t="shared" si="46"/>
        <v>0</v>
      </c>
      <c r="Q183" s="188">
        <f t="shared" si="47"/>
        <v>0</v>
      </c>
      <c r="R183" s="177"/>
      <c r="S183" s="214"/>
      <c r="T183" s="214"/>
      <c r="U183" s="162"/>
    </row>
    <row r="184" spans="3:21" hidden="1" x14ac:dyDescent="0.25">
      <c r="C184" s="241" t="s">
        <v>31</v>
      </c>
      <c r="D184" s="259">
        <f>'Energy Usage (kWh)'!O43</f>
        <v>0</v>
      </c>
      <c r="E184" s="214"/>
      <c r="F184" s="177"/>
      <c r="G184" s="177"/>
      <c r="H184" s="177"/>
      <c r="I184" s="214"/>
      <c r="J184" s="242"/>
      <c r="K184" s="162"/>
      <c r="L184" s="214"/>
      <c r="M184" s="263" t="s">
        <v>31</v>
      </c>
      <c r="N184" s="188"/>
      <c r="O184" s="214"/>
      <c r="P184" s="261">
        <f t="shared" si="46"/>
        <v>0</v>
      </c>
      <c r="Q184" s="188">
        <f t="shared" si="47"/>
        <v>0</v>
      </c>
      <c r="R184" s="177"/>
      <c r="S184" s="214"/>
      <c r="T184" s="214"/>
      <c r="U184" s="162"/>
    </row>
    <row r="185" spans="3:21" hidden="1" x14ac:dyDescent="0.25">
      <c r="C185" s="241" t="s">
        <v>83</v>
      </c>
      <c r="D185" s="259">
        <f>'Energy Usage (kWh)'!O44</f>
        <v>0</v>
      </c>
      <c r="E185" s="214"/>
      <c r="F185" s="177"/>
      <c r="G185" s="177"/>
      <c r="H185" s="177"/>
      <c r="I185" s="214"/>
      <c r="J185" s="242"/>
      <c r="K185" s="183"/>
      <c r="L185" s="214"/>
      <c r="M185" s="263" t="s">
        <v>83</v>
      </c>
      <c r="N185" s="188"/>
      <c r="O185" s="214"/>
      <c r="P185" s="261">
        <f t="shared" si="46"/>
        <v>0</v>
      </c>
      <c r="Q185" s="188">
        <f t="shared" si="47"/>
        <v>0</v>
      </c>
      <c r="R185" s="177"/>
      <c r="S185" s="214"/>
      <c r="T185" s="214"/>
      <c r="U185" s="183"/>
    </row>
    <row r="186" spans="3:21" hidden="1" x14ac:dyDescent="0.25">
      <c r="C186" s="241" t="s">
        <v>99</v>
      </c>
      <c r="D186" s="259">
        <f>'Energy Usage (kWh)'!O45</f>
        <v>0</v>
      </c>
      <c r="E186" s="214"/>
      <c r="F186" s="177"/>
      <c r="G186" s="177"/>
      <c r="H186" s="177"/>
      <c r="I186" s="214"/>
      <c r="J186" s="242"/>
      <c r="K186" s="184"/>
      <c r="L186" s="214"/>
      <c r="M186" s="263" t="s">
        <v>99</v>
      </c>
      <c r="N186" s="188"/>
      <c r="O186" s="214"/>
      <c r="P186" s="261">
        <f t="shared" si="46"/>
        <v>0</v>
      </c>
      <c r="Q186" s="188">
        <f t="shared" si="47"/>
        <v>0</v>
      </c>
      <c r="R186" s="177"/>
      <c r="S186" s="214"/>
      <c r="T186" s="214"/>
      <c r="U186" s="184"/>
    </row>
    <row r="187" spans="3:21" hidden="1" x14ac:dyDescent="0.25">
      <c r="C187" s="241" t="s">
        <v>84</v>
      </c>
      <c r="D187" s="259">
        <f>'Energy Usage (kWh)'!O46</f>
        <v>0</v>
      </c>
      <c r="E187" s="214"/>
      <c r="F187" s="177"/>
      <c r="G187" s="177"/>
      <c r="H187" s="177"/>
      <c r="I187" s="214"/>
      <c r="J187" s="242"/>
      <c r="K187" s="184"/>
      <c r="L187" s="214"/>
      <c r="M187" s="263" t="s">
        <v>84</v>
      </c>
      <c r="N187" s="188"/>
      <c r="O187" s="214"/>
      <c r="P187" s="261">
        <f t="shared" si="46"/>
        <v>0</v>
      </c>
      <c r="Q187" s="188">
        <f t="shared" si="47"/>
        <v>0</v>
      </c>
      <c r="R187" s="177"/>
      <c r="S187" s="214"/>
      <c r="T187" s="214"/>
      <c r="U187" s="184"/>
    </row>
    <row r="188" spans="3:21" hidden="1" x14ac:dyDescent="0.25">
      <c r="C188" s="241" t="s">
        <v>100</v>
      </c>
      <c r="D188" s="259">
        <f>'Energy Usage (kWh)'!O47</f>
        <v>0</v>
      </c>
      <c r="E188" s="214"/>
      <c r="F188" s="177"/>
      <c r="G188" s="177"/>
      <c r="H188" s="177"/>
      <c r="I188" s="214"/>
      <c r="J188" s="242"/>
      <c r="K188" s="184"/>
      <c r="L188" s="214"/>
      <c r="M188" s="263" t="s">
        <v>100</v>
      </c>
      <c r="N188" s="188"/>
      <c r="O188" s="214"/>
      <c r="P188" s="261">
        <f t="shared" si="46"/>
        <v>0</v>
      </c>
      <c r="Q188" s="188">
        <f t="shared" si="47"/>
        <v>0</v>
      </c>
      <c r="R188" s="177"/>
      <c r="S188" s="214"/>
      <c r="T188" s="214"/>
      <c r="U188" s="184"/>
    </row>
    <row r="189" spans="3:21" hidden="1" x14ac:dyDescent="0.25">
      <c r="C189" s="241" t="s">
        <v>86</v>
      </c>
      <c r="D189" s="259">
        <f>'Energy Usage (kWh)'!O48</f>
        <v>0</v>
      </c>
      <c r="E189" s="214"/>
      <c r="F189" s="177"/>
      <c r="G189" s="177"/>
      <c r="H189" s="177"/>
      <c r="I189" s="214"/>
      <c r="J189" s="242"/>
      <c r="K189" s="182"/>
      <c r="L189" s="214"/>
      <c r="M189" s="263" t="s">
        <v>86</v>
      </c>
      <c r="N189" s="188"/>
      <c r="O189" s="214"/>
      <c r="P189" s="261">
        <f t="shared" si="46"/>
        <v>0</v>
      </c>
      <c r="Q189" s="188">
        <f t="shared" si="47"/>
        <v>0</v>
      </c>
      <c r="R189" s="177"/>
      <c r="S189" s="214"/>
      <c r="T189" s="214"/>
      <c r="U189" s="182"/>
    </row>
    <row r="190" spans="3:21" hidden="1" x14ac:dyDescent="0.25">
      <c r="C190" s="241" t="s">
        <v>87</v>
      </c>
      <c r="D190" s="259">
        <f>'Energy Usage (kWh)'!O49</f>
        <v>0</v>
      </c>
      <c r="E190" s="214"/>
      <c r="F190" s="177"/>
      <c r="G190" s="177"/>
      <c r="H190" s="177"/>
      <c r="I190" s="214"/>
      <c r="J190" s="242"/>
      <c r="K190" s="162"/>
      <c r="L190" s="214"/>
      <c r="M190" s="263" t="s">
        <v>87</v>
      </c>
      <c r="N190" s="188"/>
      <c r="O190" s="214"/>
      <c r="P190" s="261">
        <f t="shared" si="46"/>
        <v>0</v>
      </c>
      <c r="Q190" s="188">
        <f t="shared" si="47"/>
        <v>0</v>
      </c>
      <c r="R190" s="177"/>
      <c r="S190" s="214"/>
      <c r="T190" s="214"/>
      <c r="U190" s="162"/>
    </row>
    <row r="191" spans="3:21" ht="15.75" hidden="1" thickBot="1" x14ac:dyDescent="0.3">
      <c r="C191" s="241" t="s">
        <v>88</v>
      </c>
      <c r="D191" s="260">
        <f>'Energy Usage (kWh)'!O50</f>
        <v>0</v>
      </c>
      <c r="E191" s="214"/>
      <c r="F191" s="177"/>
      <c r="G191" s="177"/>
      <c r="H191" s="177"/>
      <c r="I191" s="214"/>
      <c r="J191" s="242"/>
      <c r="K191" s="163"/>
      <c r="L191" s="214"/>
      <c r="M191" s="264" t="s">
        <v>88</v>
      </c>
      <c r="N191" s="188"/>
      <c r="O191" s="214"/>
      <c r="P191" s="262">
        <f t="shared" si="46"/>
        <v>0</v>
      </c>
      <c r="Q191" s="188">
        <f t="shared" si="47"/>
        <v>0</v>
      </c>
      <c r="R191" s="177"/>
      <c r="S191" s="214"/>
      <c r="T191" s="214"/>
      <c r="U191" s="163"/>
    </row>
    <row r="192" spans="3:21" ht="15.75" hidden="1" thickBot="1" x14ac:dyDescent="0.3">
      <c r="C192" s="248"/>
      <c r="D192" s="249"/>
      <c r="E192" s="249"/>
      <c r="F192" s="249"/>
      <c r="G192" s="249"/>
      <c r="H192" s="249"/>
      <c r="I192" s="249"/>
      <c r="J192" s="249"/>
      <c r="K192" s="249"/>
      <c r="L192" s="249"/>
      <c r="M192" s="250"/>
      <c r="N192" s="249"/>
      <c r="O192" s="249"/>
      <c r="P192" s="249"/>
      <c r="Q192" s="249"/>
      <c r="R192" s="249"/>
      <c r="S192" s="249"/>
      <c r="T192" s="249"/>
      <c r="U192" s="251"/>
    </row>
    <row r="193" spans="2:21" ht="30.75" hidden="1" thickBot="1" x14ac:dyDescent="0.3">
      <c r="C193" s="265" t="s">
        <v>163</v>
      </c>
      <c r="D193" s="265" t="s">
        <v>117</v>
      </c>
      <c r="E193" s="252"/>
      <c r="F193" s="255"/>
      <c r="G193" s="255"/>
      <c r="H193" s="253"/>
      <c r="I193" s="239"/>
      <c r="J193" s="267"/>
      <c r="K193" s="185" t="s">
        <v>96</v>
      </c>
      <c r="L193" s="252"/>
      <c r="M193" s="265" t="s">
        <v>163</v>
      </c>
      <c r="N193" s="265" t="s">
        <v>117</v>
      </c>
      <c r="O193" s="239"/>
      <c r="P193" s="265" t="s">
        <v>17</v>
      </c>
      <c r="Q193" s="265" t="s">
        <v>18</v>
      </c>
      <c r="R193" s="240"/>
      <c r="S193" s="239"/>
      <c r="T193" s="239"/>
      <c r="U193" s="185" t="s">
        <v>96</v>
      </c>
    </row>
    <row r="194" spans="2:21" hidden="1" x14ac:dyDescent="0.25">
      <c r="C194" s="241" t="s">
        <v>79</v>
      </c>
      <c r="D194" s="269">
        <f>'Energy Usage (kWh)'!P39</f>
        <v>0</v>
      </c>
      <c r="E194" s="214"/>
      <c r="F194" s="177"/>
      <c r="G194" s="177"/>
      <c r="H194" s="177"/>
      <c r="I194" s="214"/>
      <c r="J194" s="242"/>
      <c r="K194" s="162"/>
      <c r="L194" s="214"/>
      <c r="M194" s="270" t="s">
        <v>79</v>
      </c>
      <c r="N194" s="188"/>
      <c r="O194" s="214"/>
      <c r="P194" s="271">
        <f t="shared" ref="P194:P205" si="48">IF(N194&gt;250,250,N194)</f>
        <v>0</v>
      </c>
      <c r="Q194" s="188">
        <f t="shared" ref="Q194:Q205" si="49">IF(N194-P194&gt;0,N194-P194,0)</f>
        <v>0</v>
      </c>
      <c r="R194" s="177"/>
      <c r="S194" s="214"/>
      <c r="T194" s="214"/>
      <c r="U194" s="162"/>
    </row>
    <row r="195" spans="2:21" hidden="1" x14ac:dyDescent="0.25">
      <c r="C195" s="241" t="s">
        <v>80</v>
      </c>
      <c r="D195" s="259">
        <f>'Energy Usage (kWh)'!P40</f>
        <v>0</v>
      </c>
      <c r="E195" s="214"/>
      <c r="F195" s="177"/>
      <c r="G195" s="177"/>
      <c r="H195" s="177"/>
      <c r="I195" s="214"/>
      <c r="J195" s="242"/>
      <c r="K195" s="162"/>
      <c r="L195" s="214"/>
      <c r="M195" s="263" t="s">
        <v>80</v>
      </c>
      <c r="N195" s="188"/>
      <c r="O195" s="214"/>
      <c r="P195" s="261">
        <f t="shared" si="48"/>
        <v>0</v>
      </c>
      <c r="Q195" s="188">
        <f t="shared" si="49"/>
        <v>0</v>
      </c>
      <c r="R195" s="177"/>
      <c r="S195" s="214"/>
      <c r="T195" s="214"/>
      <c r="U195" s="162"/>
    </row>
    <row r="196" spans="2:21" hidden="1" x14ac:dyDescent="0.25">
      <c r="C196" s="241" t="s">
        <v>81</v>
      </c>
      <c r="D196" s="259">
        <f>'Energy Usage (kWh)'!P41</f>
        <v>0</v>
      </c>
      <c r="E196" s="214"/>
      <c r="F196" s="177"/>
      <c r="G196" s="177"/>
      <c r="H196" s="177"/>
      <c r="I196" s="214"/>
      <c r="J196" s="242"/>
      <c r="K196" s="162"/>
      <c r="L196" s="214"/>
      <c r="M196" s="263" t="s">
        <v>81</v>
      </c>
      <c r="N196" s="188"/>
      <c r="O196" s="214"/>
      <c r="P196" s="261">
        <f t="shared" si="48"/>
        <v>0</v>
      </c>
      <c r="Q196" s="188">
        <f t="shared" si="49"/>
        <v>0</v>
      </c>
      <c r="R196" s="177"/>
      <c r="S196" s="214"/>
      <c r="T196" s="214"/>
      <c r="U196" s="162"/>
    </row>
    <row r="197" spans="2:21" hidden="1" x14ac:dyDescent="0.25">
      <c r="C197" s="241" t="s">
        <v>82</v>
      </c>
      <c r="D197" s="259">
        <f>'Energy Usage (kWh)'!P42</f>
        <v>0</v>
      </c>
      <c r="E197" s="214"/>
      <c r="F197" s="177"/>
      <c r="G197" s="177"/>
      <c r="H197" s="177"/>
      <c r="I197" s="214"/>
      <c r="J197" s="242"/>
      <c r="K197" s="162"/>
      <c r="L197" s="214"/>
      <c r="M197" s="263" t="s">
        <v>82</v>
      </c>
      <c r="N197" s="188"/>
      <c r="O197" s="214"/>
      <c r="P197" s="261">
        <f t="shared" si="48"/>
        <v>0</v>
      </c>
      <c r="Q197" s="188">
        <f t="shared" si="49"/>
        <v>0</v>
      </c>
      <c r="R197" s="177"/>
      <c r="S197" s="214"/>
      <c r="T197" s="214"/>
      <c r="U197" s="162"/>
    </row>
    <row r="198" spans="2:21" hidden="1" x14ac:dyDescent="0.25">
      <c r="C198" s="241" t="s">
        <v>31</v>
      </c>
      <c r="D198" s="259">
        <f>'Energy Usage (kWh)'!P43</f>
        <v>0</v>
      </c>
      <c r="E198" s="214"/>
      <c r="F198" s="177"/>
      <c r="G198" s="177"/>
      <c r="H198" s="177"/>
      <c r="I198" s="214"/>
      <c r="J198" s="242"/>
      <c r="K198" s="162"/>
      <c r="L198" s="214"/>
      <c r="M198" s="263" t="s">
        <v>31</v>
      </c>
      <c r="N198" s="188"/>
      <c r="O198" s="214"/>
      <c r="P198" s="261">
        <f t="shared" si="48"/>
        <v>0</v>
      </c>
      <c r="Q198" s="188">
        <f t="shared" si="49"/>
        <v>0</v>
      </c>
      <c r="R198" s="177"/>
      <c r="S198" s="214"/>
      <c r="T198" s="214"/>
      <c r="U198" s="162"/>
    </row>
    <row r="199" spans="2:21" hidden="1" x14ac:dyDescent="0.25">
      <c r="C199" s="241" t="s">
        <v>83</v>
      </c>
      <c r="D199" s="259">
        <f>'Energy Usage (kWh)'!P44</f>
        <v>0</v>
      </c>
      <c r="E199" s="214"/>
      <c r="F199" s="177"/>
      <c r="G199" s="177"/>
      <c r="H199" s="177"/>
      <c r="I199" s="214"/>
      <c r="J199" s="242"/>
      <c r="K199" s="183"/>
      <c r="L199" s="214"/>
      <c r="M199" s="263" t="s">
        <v>83</v>
      </c>
      <c r="N199" s="188"/>
      <c r="O199" s="214"/>
      <c r="P199" s="261">
        <f t="shared" si="48"/>
        <v>0</v>
      </c>
      <c r="Q199" s="188">
        <f t="shared" si="49"/>
        <v>0</v>
      </c>
      <c r="R199" s="177"/>
      <c r="S199" s="214"/>
      <c r="T199" s="214"/>
      <c r="U199" s="183"/>
    </row>
    <row r="200" spans="2:21" hidden="1" x14ac:dyDescent="0.25">
      <c r="C200" s="241" t="s">
        <v>99</v>
      </c>
      <c r="D200" s="259">
        <f>'Energy Usage (kWh)'!P45</f>
        <v>0</v>
      </c>
      <c r="E200" s="214"/>
      <c r="F200" s="177"/>
      <c r="G200" s="177"/>
      <c r="H200" s="177"/>
      <c r="I200" s="214"/>
      <c r="J200" s="242"/>
      <c r="K200" s="184"/>
      <c r="L200" s="214"/>
      <c r="M200" s="263" t="s">
        <v>99</v>
      </c>
      <c r="N200" s="188"/>
      <c r="O200" s="214"/>
      <c r="P200" s="261">
        <f t="shared" si="48"/>
        <v>0</v>
      </c>
      <c r="Q200" s="188">
        <f t="shared" si="49"/>
        <v>0</v>
      </c>
      <c r="R200" s="177"/>
      <c r="S200" s="214"/>
      <c r="T200" s="214"/>
      <c r="U200" s="184"/>
    </row>
    <row r="201" spans="2:21" hidden="1" x14ac:dyDescent="0.25">
      <c r="C201" s="241" t="s">
        <v>84</v>
      </c>
      <c r="D201" s="259">
        <f>'Energy Usage (kWh)'!P46</f>
        <v>0</v>
      </c>
      <c r="E201" s="214"/>
      <c r="F201" s="177"/>
      <c r="G201" s="177"/>
      <c r="H201" s="177"/>
      <c r="I201" s="214"/>
      <c r="J201" s="242"/>
      <c r="K201" s="184"/>
      <c r="L201" s="214"/>
      <c r="M201" s="263" t="s">
        <v>84</v>
      </c>
      <c r="N201" s="188"/>
      <c r="O201" s="214"/>
      <c r="P201" s="261">
        <f t="shared" si="48"/>
        <v>0</v>
      </c>
      <c r="Q201" s="188">
        <f t="shared" si="49"/>
        <v>0</v>
      </c>
      <c r="R201" s="177"/>
      <c r="S201" s="214"/>
      <c r="T201" s="214"/>
      <c r="U201" s="184"/>
    </row>
    <row r="202" spans="2:21" hidden="1" x14ac:dyDescent="0.25">
      <c r="C202" s="241" t="s">
        <v>100</v>
      </c>
      <c r="D202" s="259">
        <f>'Energy Usage (kWh)'!P47</f>
        <v>0</v>
      </c>
      <c r="E202" s="214"/>
      <c r="F202" s="177"/>
      <c r="G202" s="177"/>
      <c r="H202" s="177"/>
      <c r="I202" s="214"/>
      <c r="J202" s="242"/>
      <c r="K202" s="184"/>
      <c r="L202" s="214"/>
      <c r="M202" s="263" t="s">
        <v>100</v>
      </c>
      <c r="N202" s="188"/>
      <c r="O202" s="214"/>
      <c r="P202" s="261">
        <f t="shared" si="48"/>
        <v>0</v>
      </c>
      <c r="Q202" s="188">
        <f t="shared" si="49"/>
        <v>0</v>
      </c>
      <c r="R202" s="177"/>
      <c r="S202" s="214"/>
      <c r="T202" s="214"/>
      <c r="U202" s="184"/>
    </row>
    <row r="203" spans="2:21" hidden="1" x14ac:dyDescent="0.25">
      <c r="C203" s="241" t="s">
        <v>86</v>
      </c>
      <c r="D203" s="259">
        <f>'Energy Usage (kWh)'!P48</f>
        <v>0</v>
      </c>
      <c r="E203" s="214"/>
      <c r="F203" s="177"/>
      <c r="G203" s="177"/>
      <c r="H203" s="177"/>
      <c r="I203" s="214"/>
      <c r="J203" s="242"/>
      <c r="K203" s="182"/>
      <c r="L203" s="214"/>
      <c r="M203" s="263" t="s">
        <v>86</v>
      </c>
      <c r="N203" s="188"/>
      <c r="O203" s="214"/>
      <c r="P203" s="261">
        <f t="shared" si="48"/>
        <v>0</v>
      </c>
      <c r="Q203" s="188">
        <f t="shared" si="49"/>
        <v>0</v>
      </c>
      <c r="R203" s="177"/>
      <c r="S203" s="214"/>
      <c r="T203" s="214"/>
      <c r="U203" s="182"/>
    </row>
    <row r="204" spans="2:21" hidden="1" x14ac:dyDescent="0.25">
      <c r="C204" s="241" t="s">
        <v>87</v>
      </c>
      <c r="D204" s="259">
        <f>'Energy Usage (kWh)'!P49</f>
        <v>0</v>
      </c>
      <c r="E204" s="214"/>
      <c r="F204" s="177"/>
      <c r="G204" s="177"/>
      <c r="H204" s="177"/>
      <c r="I204" s="214"/>
      <c r="J204" s="242"/>
      <c r="K204" s="162"/>
      <c r="L204" s="214"/>
      <c r="M204" s="263" t="s">
        <v>87</v>
      </c>
      <c r="N204" s="188"/>
      <c r="O204" s="214"/>
      <c r="P204" s="261">
        <f t="shared" si="48"/>
        <v>0</v>
      </c>
      <c r="Q204" s="188">
        <f t="shared" si="49"/>
        <v>0</v>
      </c>
      <c r="R204" s="177"/>
      <c r="S204" s="214"/>
      <c r="T204" s="214"/>
      <c r="U204" s="162"/>
    </row>
    <row r="205" spans="2:21" ht="15.75" hidden="1" thickBot="1" x14ac:dyDescent="0.3">
      <c r="C205" s="241" t="s">
        <v>88</v>
      </c>
      <c r="D205" s="259">
        <f>'Energy Usage (kWh)'!P50</f>
        <v>0</v>
      </c>
      <c r="E205" s="214"/>
      <c r="F205" s="177"/>
      <c r="G205" s="177"/>
      <c r="H205" s="177"/>
      <c r="I205" s="214"/>
      <c r="J205" s="242"/>
      <c r="K205" s="162"/>
      <c r="L205" s="214"/>
      <c r="M205" s="264" t="s">
        <v>88</v>
      </c>
      <c r="N205" s="247"/>
      <c r="O205" s="245"/>
      <c r="P205" s="262">
        <f t="shared" si="48"/>
        <v>0</v>
      </c>
      <c r="Q205" s="247">
        <f t="shared" si="49"/>
        <v>0</v>
      </c>
      <c r="R205" s="246"/>
      <c r="S205" s="245"/>
      <c r="T205" s="245"/>
      <c r="U205" s="163"/>
    </row>
    <row r="206" spans="2:21" ht="15" customHeight="1" thickBot="1" x14ac:dyDescent="0.3">
      <c r="B206" s="443"/>
      <c r="C206" s="444"/>
      <c r="D206" s="239"/>
      <c r="E206" s="239"/>
      <c r="F206" s="445" t="s">
        <v>125</v>
      </c>
      <c r="G206" s="239"/>
      <c r="H206" s="444"/>
      <c r="I206" s="239"/>
      <c r="J206" s="239"/>
      <c r="K206" s="445" t="s">
        <v>126</v>
      </c>
      <c r="L206" s="446"/>
      <c r="N206" s="594" t="s">
        <v>289</v>
      </c>
      <c r="O206" s="594"/>
      <c r="P206" s="594"/>
      <c r="Q206" s="594"/>
      <c r="R206" s="594"/>
      <c r="S206" s="594"/>
    </row>
    <row r="207" spans="2:21" ht="30.75" thickBot="1" x14ac:dyDescent="0.3">
      <c r="B207" s="1"/>
      <c r="C207" s="229" t="s">
        <v>278</v>
      </c>
      <c r="D207" s="295" t="s">
        <v>117</v>
      </c>
      <c r="E207" s="214"/>
      <c r="F207" s="441" t="s">
        <v>96</v>
      </c>
      <c r="G207" s="214"/>
      <c r="H207" s="229" t="s">
        <v>278</v>
      </c>
      <c r="I207" s="295" t="s">
        <v>117</v>
      </c>
      <c r="J207" s="214"/>
      <c r="K207" s="441" t="s">
        <v>96</v>
      </c>
      <c r="L207" s="411"/>
      <c r="N207" s="595"/>
      <c r="O207" s="595"/>
      <c r="P207" s="595"/>
      <c r="Q207" s="595"/>
      <c r="R207" s="595"/>
      <c r="S207" s="595"/>
    </row>
    <row r="208" spans="2:21" x14ac:dyDescent="0.25">
      <c r="B208" s="1"/>
      <c r="C208" s="439" t="s">
        <v>79</v>
      </c>
      <c r="D208" s="271">
        <f>'Energy Usage (kWh)'!S11</f>
        <v>187.39170931879539</v>
      </c>
      <c r="E208" s="214"/>
      <c r="F208" s="442">
        <f>D208*'Residential Rates'!$K$26</f>
        <v>11.262241730059603</v>
      </c>
      <c r="G208" s="214"/>
      <c r="H208" s="439" t="s">
        <v>79</v>
      </c>
      <c r="I208" s="271">
        <f t="shared" ref="I208:I219" si="50">D208+X4</f>
        <v>698.38072030780631</v>
      </c>
      <c r="J208" s="214"/>
      <c r="K208" s="442">
        <f>I208*'Residential Rates'!$K$26</f>
        <v>41.97268129049916</v>
      </c>
      <c r="L208" s="411"/>
    </row>
    <row r="209" spans="2:12" x14ac:dyDescent="0.25">
      <c r="B209" s="1"/>
      <c r="C209" s="437" t="s">
        <v>80</v>
      </c>
      <c r="D209" s="261">
        <f>'Energy Usage (kWh)'!S12</f>
        <v>164.90445469957828</v>
      </c>
      <c r="E209" s="214"/>
      <c r="F209" s="184">
        <f>D209*'Residential Rates'!$K$26</f>
        <v>9.9107577274446541</v>
      </c>
      <c r="G209" s="214"/>
      <c r="H209" s="437" t="s">
        <v>80</v>
      </c>
      <c r="I209" s="261">
        <f t="shared" si="50"/>
        <v>626.44291623803986</v>
      </c>
      <c r="J209" s="214"/>
      <c r="K209" s="184">
        <f>I209*'Residential Rates'!$K$26</f>
        <v>37.649219265906197</v>
      </c>
      <c r="L209" s="411"/>
    </row>
    <row r="210" spans="2:12" x14ac:dyDescent="0.25">
      <c r="B210" s="1"/>
      <c r="C210" s="437" t="s">
        <v>81</v>
      </c>
      <c r="D210" s="261">
        <f>'Energy Usage (kWh)'!S13</f>
        <v>168.94894789876184</v>
      </c>
      <c r="E210" s="214"/>
      <c r="F210" s="184">
        <f>D210*'Residential Rates'!$K$26</f>
        <v>10.153831768715587</v>
      </c>
      <c r="G210" s="214"/>
      <c r="H210" s="437" t="s">
        <v>81</v>
      </c>
      <c r="I210" s="261">
        <f t="shared" si="50"/>
        <v>679.93795888777277</v>
      </c>
      <c r="J210" s="214"/>
      <c r="K210" s="184">
        <f>I210*'Residential Rates'!$K$26</f>
        <v>40.864271329155144</v>
      </c>
      <c r="L210" s="411"/>
    </row>
    <row r="211" spans="2:12" x14ac:dyDescent="0.25">
      <c r="B211" s="1"/>
      <c r="C211" s="437" t="s">
        <v>82</v>
      </c>
      <c r="D211" s="261">
        <f>'Energy Usage (kWh)'!S14</f>
        <v>146.53622574100638</v>
      </c>
      <c r="E211" s="214"/>
      <c r="F211" s="184">
        <f>D211*'Residential Rates'!$J$26</f>
        <v>8.8068271670344824</v>
      </c>
      <c r="G211" s="214"/>
      <c r="H211" s="437" t="s">
        <v>82</v>
      </c>
      <c r="I211" s="261">
        <f t="shared" si="50"/>
        <v>641.04172024650097</v>
      </c>
      <c r="J211" s="214"/>
      <c r="K211" s="184">
        <f>I211*'Residential Rates'!$J$26</f>
        <v>38.52660738681471</v>
      </c>
      <c r="L211" s="411"/>
    </row>
    <row r="212" spans="2:12" x14ac:dyDescent="0.25">
      <c r="B212" s="1"/>
      <c r="C212" s="437" t="s">
        <v>31</v>
      </c>
      <c r="D212" s="261">
        <f>'Energy Usage (kWh)'!S15</f>
        <v>151.03037476334765</v>
      </c>
      <c r="E212" s="214"/>
      <c r="F212" s="184">
        <f>D212*'Residential Rates'!$J$26</f>
        <v>9.0769255232771933</v>
      </c>
      <c r="G212" s="214"/>
      <c r="H212" s="437" t="s">
        <v>31</v>
      </c>
      <c r="I212" s="261">
        <f t="shared" si="50"/>
        <v>662.01938575235863</v>
      </c>
      <c r="J212" s="214"/>
      <c r="K212" s="184">
        <f>I212*'Residential Rates'!$J$26</f>
        <v>39.787365083716757</v>
      </c>
      <c r="L212" s="411"/>
    </row>
    <row r="213" spans="2:12" x14ac:dyDescent="0.25">
      <c r="B213" s="1"/>
      <c r="C213" s="437" t="s">
        <v>83</v>
      </c>
      <c r="D213" s="261">
        <f>'Energy Usage (kWh)'!S16</f>
        <v>209.20546277255795</v>
      </c>
      <c r="E213" s="214"/>
      <c r="F213" s="184">
        <f>D213*'Residential Rates'!$I$26</f>
        <v>12.573248312630733</v>
      </c>
      <c r="G213" s="214"/>
      <c r="H213" s="437" t="s">
        <v>83</v>
      </c>
      <c r="I213" s="261">
        <f t="shared" si="50"/>
        <v>703.71095727805255</v>
      </c>
      <c r="J213" s="214"/>
      <c r="K213" s="184">
        <f>I213*'Residential Rates'!$I$26</f>
        <v>42.293028532410958</v>
      </c>
      <c r="L213" s="411"/>
    </row>
    <row r="214" spans="2:12" x14ac:dyDescent="0.25">
      <c r="B214" s="1"/>
      <c r="C214" s="437" t="s">
        <v>99</v>
      </c>
      <c r="D214" s="261">
        <f>'Energy Usage (kWh)'!S17</f>
        <v>305.31698857795692</v>
      </c>
      <c r="E214" s="214"/>
      <c r="F214" s="184">
        <f>D214*'Residential Rates'!$I$26</f>
        <v>18.349551013535212</v>
      </c>
      <c r="G214" s="214"/>
      <c r="H214" s="437" t="s">
        <v>99</v>
      </c>
      <c r="I214" s="261">
        <f t="shared" si="50"/>
        <v>816.3059995669679</v>
      </c>
      <c r="J214" s="214"/>
      <c r="K214" s="184">
        <f>I214*'Residential Rates'!$I$26</f>
        <v>49.059990573974773</v>
      </c>
      <c r="L214" s="411"/>
    </row>
    <row r="215" spans="2:12" x14ac:dyDescent="0.25">
      <c r="B215" s="1"/>
      <c r="C215" s="437" t="s">
        <v>84</v>
      </c>
      <c r="D215" s="261">
        <f>'Energy Usage (kWh)'!S18</f>
        <v>288.33459684574467</v>
      </c>
      <c r="E215" s="214"/>
      <c r="F215" s="184">
        <f>D215*'Residential Rates'!$I$26</f>
        <v>17.328909270429254</v>
      </c>
      <c r="G215" s="214"/>
      <c r="H215" s="437" t="s">
        <v>84</v>
      </c>
      <c r="I215" s="261">
        <f t="shared" si="50"/>
        <v>799.32360783475565</v>
      </c>
      <c r="J215" s="214"/>
      <c r="K215" s="184">
        <f>I215*'Residential Rates'!$I$26</f>
        <v>48.039348830868818</v>
      </c>
      <c r="L215" s="411"/>
    </row>
    <row r="216" spans="2:12" x14ac:dyDescent="0.25">
      <c r="B216" s="1"/>
      <c r="C216" s="437" t="s">
        <v>100</v>
      </c>
      <c r="D216" s="261">
        <f>'Energy Usage (kWh)'!S19</f>
        <v>217.10612347584862</v>
      </c>
      <c r="E216" s="214"/>
      <c r="F216" s="184">
        <f>D216*'Residential Rates'!$I$26</f>
        <v>13.048078020898503</v>
      </c>
      <c r="G216" s="214"/>
      <c r="H216" s="437" t="s">
        <v>100</v>
      </c>
      <c r="I216" s="261">
        <f t="shared" si="50"/>
        <v>711.61161798134322</v>
      </c>
      <c r="J216" s="214"/>
      <c r="K216" s="184">
        <f>I216*'Residential Rates'!$I$26</f>
        <v>42.767858240678727</v>
      </c>
      <c r="L216" s="411"/>
    </row>
    <row r="217" spans="2:12" x14ac:dyDescent="0.25">
      <c r="B217" s="1"/>
      <c r="C217" s="437" t="s">
        <v>86</v>
      </c>
      <c r="D217" s="261">
        <f>'Energy Usage (kWh)'!S20</f>
        <v>161.16952129114614</v>
      </c>
      <c r="E217" s="214"/>
      <c r="F217" s="184">
        <f>D217*'Residential Rates'!$J$26</f>
        <v>9.6862882295978832</v>
      </c>
      <c r="G217" s="214"/>
      <c r="H217" s="437" t="s">
        <v>86</v>
      </c>
      <c r="I217" s="261">
        <f t="shared" si="50"/>
        <v>672.15853228015715</v>
      </c>
      <c r="J217" s="214"/>
      <c r="K217" s="184">
        <f>I217*'Residential Rates'!$J$26</f>
        <v>40.396727790037446</v>
      </c>
      <c r="L217" s="411"/>
    </row>
    <row r="218" spans="2:12" x14ac:dyDescent="0.25">
      <c r="B218" s="1"/>
      <c r="C218" s="437" t="s">
        <v>87</v>
      </c>
      <c r="D218" s="261">
        <f>'Energy Usage (kWh)'!S21</f>
        <v>154.32515817309883</v>
      </c>
      <c r="E218" s="214"/>
      <c r="F218" s="184">
        <f>D218*'Residential Rates'!$J$26</f>
        <v>9.2749420062032399</v>
      </c>
      <c r="G218" s="214"/>
      <c r="H218" s="437" t="s">
        <v>87</v>
      </c>
      <c r="I218" s="261">
        <f t="shared" si="50"/>
        <v>648.83065267859342</v>
      </c>
      <c r="J218" s="214"/>
      <c r="K218" s="184">
        <f>I218*'Residential Rates'!$J$26</f>
        <v>38.994722225983466</v>
      </c>
      <c r="L218" s="411"/>
    </row>
    <row r="219" spans="2:12" ht="15.75" thickBot="1" x14ac:dyDescent="0.3">
      <c r="B219" s="1"/>
      <c r="C219" s="438" t="s">
        <v>88</v>
      </c>
      <c r="D219" s="262">
        <f>'Energy Usage (kWh)'!S22</f>
        <v>176.00904754724721</v>
      </c>
      <c r="E219" s="214"/>
      <c r="F219" s="440">
        <f>D219*'Residential Rates'!$K$26</f>
        <v>10.578143757589558</v>
      </c>
      <c r="G219" s="214"/>
      <c r="H219" s="438" t="s">
        <v>88</v>
      </c>
      <c r="I219" s="262">
        <f t="shared" si="50"/>
        <v>686.99805853625821</v>
      </c>
      <c r="J219" s="214"/>
      <c r="K219" s="440">
        <f>I219*'Residential Rates'!$K$26</f>
        <v>41.288583318029119</v>
      </c>
      <c r="L219" s="411"/>
    </row>
    <row r="220" spans="2:12" ht="15.75" thickBot="1" x14ac:dyDescent="0.3">
      <c r="B220" s="1"/>
      <c r="C220" s="367"/>
      <c r="D220" s="214"/>
      <c r="E220" s="214"/>
      <c r="F220" s="447"/>
      <c r="G220" s="214"/>
      <c r="H220" s="367"/>
      <c r="I220" s="214"/>
      <c r="J220" s="214"/>
      <c r="K220" s="447"/>
      <c r="L220" s="411"/>
    </row>
    <row r="221" spans="2:12" ht="30.75" thickBot="1" x14ac:dyDescent="0.3">
      <c r="B221" s="1"/>
      <c r="C221" s="229" t="s">
        <v>279</v>
      </c>
      <c r="D221" s="295" t="s">
        <v>117</v>
      </c>
      <c r="E221" s="214"/>
      <c r="F221" s="441" t="s">
        <v>96</v>
      </c>
      <c r="G221" s="214"/>
      <c r="H221" s="229" t="s">
        <v>279</v>
      </c>
      <c r="I221" s="295" t="s">
        <v>117</v>
      </c>
      <c r="J221" s="214"/>
      <c r="K221" s="441" t="s">
        <v>96</v>
      </c>
      <c r="L221" s="411"/>
    </row>
    <row r="222" spans="2:12" x14ac:dyDescent="0.25">
      <c r="B222" s="1"/>
      <c r="C222" s="439" t="s">
        <v>79</v>
      </c>
      <c r="D222" s="271">
        <f>'Energy Usage (kWh)'!T11</f>
        <v>414.81687862417164</v>
      </c>
      <c r="E222" s="214"/>
      <c r="F222" s="442">
        <f>D222*'Residential Rates'!$K$29</f>
        <v>41.564651238141998</v>
      </c>
      <c r="G222" s="214"/>
      <c r="H222" s="439" t="s">
        <v>79</v>
      </c>
      <c r="I222" s="271">
        <f>D222</f>
        <v>414.81687862417164</v>
      </c>
      <c r="J222" s="214"/>
      <c r="K222" s="442">
        <f>F222</f>
        <v>41.564651238141998</v>
      </c>
      <c r="L222" s="411"/>
    </row>
    <row r="223" spans="2:12" x14ac:dyDescent="0.25">
      <c r="B223" s="1"/>
      <c r="C223" s="437" t="s">
        <v>80</v>
      </c>
      <c r="D223" s="261">
        <f>'Energy Usage (kWh)'!T12</f>
        <v>349.47372285770575</v>
      </c>
      <c r="E223" s="214"/>
      <c r="F223" s="184">
        <f>D223*'Residential Rates'!$K$29</f>
        <v>35.017267030342119</v>
      </c>
      <c r="G223" s="214"/>
      <c r="H223" s="437" t="s">
        <v>80</v>
      </c>
      <c r="I223" s="261">
        <f t="shared" ref="I223:I233" si="51">D223</f>
        <v>349.47372285770575</v>
      </c>
      <c r="J223" s="214"/>
      <c r="K223" s="184">
        <f t="shared" ref="K223:K233" si="52">F223</f>
        <v>35.017267030342119</v>
      </c>
      <c r="L223" s="411"/>
    </row>
    <row r="224" spans="2:12" x14ac:dyDescent="0.25">
      <c r="B224" s="1"/>
      <c r="C224" s="437" t="s">
        <v>81</v>
      </c>
      <c r="D224" s="261">
        <f>'Energy Usage (kWh)'!T13</f>
        <v>360.89038870675654</v>
      </c>
      <c r="E224" s="214"/>
      <c r="F224" s="184">
        <f>D224*'Residential Rates'!$K$29</f>
        <v>36.161216948417007</v>
      </c>
      <c r="G224" s="214"/>
      <c r="H224" s="437" t="s">
        <v>81</v>
      </c>
      <c r="I224" s="261">
        <f t="shared" si="51"/>
        <v>360.89038870675654</v>
      </c>
      <c r="J224" s="214"/>
      <c r="K224" s="184">
        <f t="shared" si="52"/>
        <v>36.161216948417007</v>
      </c>
      <c r="L224" s="411"/>
    </row>
    <row r="225" spans="2:12" x14ac:dyDescent="0.25">
      <c r="B225" s="1"/>
      <c r="C225" s="437" t="s">
        <v>82</v>
      </c>
      <c r="D225" s="261">
        <f>'Energy Usage (kWh)'!T14</f>
        <v>323.85519362828796</v>
      </c>
      <c r="E225" s="214"/>
      <c r="F225" s="184">
        <f>D225*'Residential Rates'!$J$29</f>
        <v>32.450290401554454</v>
      </c>
      <c r="G225" s="214"/>
      <c r="H225" s="437" t="s">
        <v>82</v>
      </c>
      <c r="I225" s="261">
        <f t="shared" si="51"/>
        <v>323.85519362828796</v>
      </c>
      <c r="J225" s="214"/>
      <c r="K225" s="184">
        <f t="shared" si="52"/>
        <v>32.450290401554454</v>
      </c>
      <c r="L225" s="411"/>
    </row>
    <row r="226" spans="2:12" x14ac:dyDescent="0.25">
      <c r="B226" s="1"/>
      <c r="C226" s="437" t="s">
        <v>31</v>
      </c>
      <c r="D226" s="261">
        <f>'Energy Usage (kWh)'!T15</f>
        <v>350.75012999526496</v>
      </c>
      <c r="E226" s="214"/>
      <c r="F226" s="184">
        <f>D226*'Residential Rates'!$J$29</f>
        <v>35.145163025525548</v>
      </c>
      <c r="G226" s="214"/>
      <c r="H226" s="437" t="s">
        <v>31</v>
      </c>
      <c r="I226" s="261">
        <f t="shared" si="51"/>
        <v>350.75012999526496</v>
      </c>
      <c r="J226" s="214"/>
      <c r="K226" s="184">
        <f t="shared" si="52"/>
        <v>35.145163025525548</v>
      </c>
      <c r="L226" s="411"/>
    </row>
    <row r="227" spans="2:12" x14ac:dyDescent="0.25">
      <c r="B227" s="1"/>
      <c r="C227" s="437" t="s">
        <v>83</v>
      </c>
      <c r="D227" s="261">
        <f>'Energy Usage (kWh)'!T16</f>
        <v>508.71373864011582</v>
      </c>
      <c r="E227" s="214"/>
      <c r="F227" s="184">
        <f>D227*'Residential Rates'!$I$29</f>
        <v>50.973116611739606</v>
      </c>
      <c r="G227" s="214"/>
      <c r="H227" s="437" t="s">
        <v>83</v>
      </c>
      <c r="I227" s="261">
        <f t="shared" si="51"/>
        <v>508.71373864011582</v>
      </c>
      <c r="J227" s="214"/>
      <c r="K227" s="184">
        <f t="shared" si="52"/>
        <v>50.973116611739606</v>
      </c>
      <c r="L227" s="411"/>
    </row>
    <row r="228" spans="2:12" x14ac:dyDescent="0.25">
      <c r="B228" s="1"/>
      <c r="C228" s="437" t="s">
        <v>99</v>
      </c>
      <c r="D228" s="261">
        <f>'Energy Usage (kWh)'!T17</f>
        <v>740.23625923915802</v>
      </c>
      <c r="E228" s="214"/>
      <c r="F228" s="184">
        <f>D228*'Residential Rates'!$I$29</f>
        <v>74.17167317576363</v>
      </c>
      <c r="G228" s="214"/>
      <c r="H228" s="437" t="s">
        <v>99</v>
      </c>
      <c r="I228" s="261">
        <f t="shared" si="51"/>
        <v>740.23625923915802</v>
      </c>
      <c r="J228" s="214"/>
      <c r="K228" s="184">
        <f t="shared" si="52"/>
        <v>74.17167317576363</v>
      </c>
      <c r="L228" s="411"/>
    </row>
    <row r="229" spans="2:12" x14ac:dyDescent="0.25">
      <c r="B229" s="1"/>
      <c r="C229" s="437" t="s">
        <v>84</v>
      </c>
      <c r="D229" s="261">
        <f>'Energy Usage (kWh)'!T18</f>
        <v>684.74543467138039</v>
      </c>
      <c r="E229" s="214"/>
      <c r="F229" s="184">
        <f>D229*'Residential Rates'!$I$29</f>
        <v>68.611492554072314</v>
      </c>
      <c r="G229" s="214"/>
      <c r="H229" s="437" t="s">
        <v>84</v>
      </c>
      <c r="I229" s="261">
        <f t="shared" si="51"/>
        <v>684.74543467138039</v>
      </c>
      <c r="J229" s="214"/>
      <c r="K229" s="184">
        <f t="shared" si="52"/>
        <v>68.611492554072314</v>
      </c>
      <c r="L229" s="411"/>
    </row>
    <row r="230" spans="2:12" x14ac:dyDescent="0.25">
      <c r="B230" s="1"/>
      <c r="C230" s="437" t="s">
        <v>100</v>
      </c>
      <c r="D230" s="261">
        <f>'Energy Usage (kWh)'!T19</f>
        <v>509.42861709207705</v>
      </c>
      <c r="E230" s="214"/>
      <c r="F230" s="184">
        <f>D230*'Residential Rates'!$I$29</f>
        <v>51.044747432626117</v>
      </c>
      <c r="G230" s="214"/>
      <c r="H230" s="437" t="s">
        <v>100</v>
      </c>
      <c r="I230" s="261">
        <f t="shared" si="51"/>
        <v>509.42861709207705</v>
      </c>
      <c r="J230" s="214"/>
      <c r="K230" s="184">
        <f t="shared" si="52"/>
        <v>51.044747432626117</v>
      </c>
      <c r="L230" s="411"/>
    </row>
    <row r="231" spans="2:12" x14ac:dyDescent="0.25">
      <c r="B231" s="1"/>
      <c r="C231" s="437" t="s">
        <v>86</v>
      </c>
      <c r="D231" s="261">
        <f>'Energy Usage (kWh)'!T20</f>
        <v>362.51669599485069</v>
      </c>
      <c r="E231" s="214"/>
      <c r="F231" s="184">
        <f>D231*'Residential Rates'!$J$29</f>
        <v>36.324172938684036</v>
      </c>
      <c r="G231" s="214"/>
      <c r="H231" s="437" t="s">
        <v>86</v>
      </c>
      <c r="I231" s="261">
        <f t="shared" si="51"/>
        <v>362.51669599485069</v>
      </c>
      <c r="J231" s="214"/>
      <c r="K231" s="184">
        <f t="shared" si="52"/>
        <v>36.324172938684036</v>
      </c>
      <c r="L231" s="411"/>
    </row>
    <row r="232" spans="2:12" x14ac:dyDescent="0.25">
      <c r="B232" s="1"/>
      <c r="C232" s="437" t="s">
        <v>87</v>
      </c>
      <c r="D232" s="261">
        <f>'Energy Usage (kWh)'!T21</f>
        <v>348.68966842937647</v>
      </c>
      <c r="E232" s="214"/>
      <c r="F232" s="184">
        <f>D232*'Residential Rates'!$J$29</f>
        <v>34.938704776623524</v>
      </c>
      <c r="G232" s="214"/>
      <c r="H232" s="437" t="s">
        <v>87</v>
      </c>
      <c r="I232" s="261">
        <f t="shared" si="51"/>
        <v>348.68966842937647</v>
      </c>
      <c r="J232" s="214"/>
      <c r="K232" s="184">
        <f t="shared" si="52"/>
        <v>34.938704776623524</v>
      </c>
      <c r="L232" s="411"/>
    </row>
    <row r="233" spans="2:12" ht="15.75" thickBot="1" x14ac:dyDescent="0.3">
      <c r="B233" s="1"/>
      <c r="C233" s="438" t="s">
        <v>88</v>
      </c>
      <c r="D233" s="262">
        <f>'Energy Usage (kWh)'!T22</f>
        <v>392.85721855063787</v>
      </c>
      <c r="E233" s="214"/>
      <c r="F233" s="440">
        <f>D233*'Residential Rates'!$K$29</f>
        <v>39.364293298773916</v>
      </c>
      <c r="G233" s="214"/>
      <c r="H233" s="438" t="s">
        <v>88</v>
      </c>
      <c r="I233" s="262">
        <f t="shared" si="51"/>
        <v>392.85721855063787</v>
      </c>
      <c r="J233" s="214"/>
      <c r="K233" s="440">
        <f t="shared" si="52"/>
        <v>39.364293298773916</v>
      </c>
      <c r="L233" s="411"/>
    </row>
    <row r="234" spans="2:12" ht="15.75" thickBot="1" x14ac:dyDescent="0.3">
      <c r="B234" s="1"/>
      <c r="C234" s="367"/>
      <c r="D234" s="214"/>
      <c r="E234" s="214"/>
      <c r="F234" s="447"/>
      <c r="G234" s="214"/>
      <c r="H234" s="367"/>
      <c r="I234" s="214"/>
      <c r="J234" s="214"/>
      <c r="K234" s="447"/>
      <c r="L234" s="411"/>
    </row>
    <row r="235" spans="2:12" ht="30.75" thickBot="1" x14ac:dyDescent="0.3">
      <c r="B235" s="1"/>
      <c r="C235" s="229" t="s">
        <v>280</v>
      </c>
      <c r="D235" s="295" t="s">
        <v>117</v>
      </c>
      <c r="E235" s="214"/>
      <c r="F235" s="441" t="s">
        <v>96</v>
      </c>
      <c r="G235" s="214"/>
      <c r="H235" s="229" t="s">
        <v>280</v>
      </c>
      <c r="I235" s="295" t="s">
        <v>117</v>
      </c>
      <c r="J235" s="214"/>
      <c r="K235" s="441" t="s">
        <v>96</v>
      </c>
      <c r="L235" s="411"/>
    </row>
    <row r="236" spans="2:12" x14ac:dyDescent="0.25">
      <c r="B236" s="1"/>
      <c r="C236" s="439" t="s">
        <v>79</v>
      </c>
      <c r="D236" s="271">
        <f>'Energy Usage (kWh)'!U11</f>
        <v>72.31584037813802</v>
      </c>
      <c r="E236" s="214"/>
      <c r="F236" s="442">
        <f>D236*'Residential Rates'!$K$32</f>
        <v>13.920799272791569</v>
      </c>
      <c r="G236" s="214"/>
      <c r="H236" s="439" t="s">
        <v>79</v>
      </c>
      <c r="I236" s="271">
        <f>D236</f>
        <v>72.31584037813802</v>
      </c>
      <c r="J236" s="214"/>
      <c r="K236" s="442">
        <f>F236</f>
        <v>13.920799272791569</v>
      </c>
      <c r="L236" s="411"/>
    </row>
    <row r="237" spans="2:12" x14ac:dyDescent="0.25">
      <c r="B237" s="1"/>
      <c r="C237" s="437" t="s">
        <v>80</v>
      </c>
      <c r="D237" s="261">
        <f>'Energy Usage (kWh)'!U12</f>
        <v>58.588842745382166</v>
      </c>
      <c r="E237" s="214"/>
      <c r="F237" s="184">
        <f>D237*'Residential Rates'!$K$32</f>
        <v>11.278352228486067</v>
      </c>
      <c r="G237" s="214"/>
      <c r="H237" s="437" t="s">
        <v>80</v>
      </c>
      <c r="I237" s="261">
        <f t="shared" ref="I237:I247" si="53">D237</f>
        <v>58.588842745382166</v>
      </c>
      <c r="J237" s="214"/>
      <c r="K237" s="184">
        <f t="shared" ref="K237:K247" si="54">F237</f>
        <v>11.278352228486067</v>
      </c>
      <c r="L237" s="411"/>
    </row>
    <row r="238" spans="2:12" x14ac:dyDescent="0.25">
      <c r="B238" s="1"/>
      <c r="C238" s="437" t="s">
        <v>81</v>
      </c>
      <c r="D238" s="261">
        <f>'Energy Usage (kWh)'!U13</f>
        <v>56.221030780088363</v>
      </c>
      <c r="E238" s="214"/>
      <c r="F238" s="184">
        <f>D238*'Residential Rates'!$K$32</f>
        <v>10.82254842516701</v>
      </c>
      <c r="G238" s="214"/>
      <c r="H238" s="437" t="s">
        <v>81</v>
      </c>
      <c r="I238" s="261">
        <f t="shared" si="53"/>
        <v>56.221030780088363</v>
      </c>
      <c r="J238" s="214"/>
      <c r="K238" s="184">
        <f t="shared" si="54"/>
        <v>10.82254842516701</v>
      </c>
      <c r="L238" s="411"/>
    </row>
    <row r="239" spans="2:12" x14ac:dyDescent="0.25">
      <c r="B239" s="1"/>
      <c r="C239" s="437" t="s">
        <v>82</v>
      </c>
      <c r="D239" s="261">
        <f>'Energy Usage (kWh)'!U14</f>
        <v>55.820135485119721</v>
      </c>
      <c r="E239" s="214"/>
      <c r="F239" s="184">
        <f>D239*'Residential Rates'!$J$32</f>
        <v>8.2055599163125983</v>
      </c>
      <c r="G239" s="214"/>
      <c r="H239" s="437" t="s">
        <v>82</v>
      </c>
      <c r="I239" s="261">
        <f t="shared" si="53"/>
        <v>55.820135485119721</v>
      </c>
      <c r="J239" s="214"/>
      <c r="K239" s="184">
        <f t="shared" si="54"/>
        <v>8.2055599163125983</v>
      </c>
      <c r="L239" s="411"/>
    </row>
    <row r="240" spans="2:12" x14ac:dyDescent="0.25">
      <c r="B240" s="1"/>
      <c r="C240" s="437" t="s">
        <v>31</v>
      </c>
      <c r="D240" s="261">
        <f>'Energy Usage (kWh)'!U15</f>
        <v>60.217222670556019</v>
      </c>
      <c r="E240" s="214"/>
      <c r="F240" s="184">
        <f>D240*'Residential Rates'!$J$32</f>
        <v>8.8519317325717335</v>
      </c>
      <c r="G240" s="214"/>
      <c r="H240" s="437" t="s">
        <v>31</v>
      </c>
      <c r="I240" s="261">
        <f t="shared" si="53"/>
        <v>60.217222670556019</v>
      </c>
      <c r="J240" s="214"/>
      <c r="K240" s="184">
        <f t="shared" si="54"/>
        <v>8.8519317325717335</v>
      </c>
      <c r="L240" s="411"/>
    </row>
    <row r="241" spans="2:12" x14ac:dyDescent="0.25">
      <c r="B241" s="1"/>
      <c r="C241" s="437" t="s">
        <v>83</v>
      </c>
      <c r="D241" s="261">
        <f>'Energy Usage (kWh)'!U16</f>
        <v>88.527390221698013</v>
      </c>
      <c r="E241" s="214"/>
      <c r="F241" s="184">
        <f>D241*'Residential Rates'!$I$32</f>
        <v>20.679998355788655</v>
      </c>
      <c r="G241" s="214"/>
      <c r="H241" s="437" t="s">
        <v>83</v>
      </c>
      <c r="I241" s="261">
        <f t="shared" si="53"/>
        <v>88.527390221698013</v>
      </c>
      <c r="J241" s="214"/>
      <c r="K241" s="184">
        <f t="shared" si="54"/>
        <v>20.679998355788655</v>
      </c>
      <c r="L241" s="411"/>
    </row>
    <row r="242" spans="2:12" x14ac:dyDescent="0.25">
      <c r="B242" s="1"/>
      <c r="C242" s="437" t="s">
        <v>99</v>
      </c>
      <c r="D242" s="261">
        <f>'Energy Usage (kWh)'!U17</f>
        <v>138.76863300924259</v>
      </c>
      <c r="E242" s="214"/>
      <c r="F242" s="184">
        <f>D242*'Residential Rates'!$I$32</f>
        <v>32.416352670959071</v>
      </c>
      <c r="G242" s="214"/>
      <c r="H242" s="437" t="s">
        <v>99</v>
      </c>
      <c r="I242" s="261">
        <f t="shared" si="53"/>
        <v>138.76863300924259</v>
      </c>
      <c r="J242" s="214"/>
      <c r="K242" s="184">
        <f t="shared" si="54"/>
        <v>32.416352670959071</v>
      </c>
      <c r="L242" s="411"/>
    </row>
    <row r="243" spans="2:12" x14ac:dyDescent="0.25">
      <c r="B243" s="1"/>
      <c r="C243" s="437" t="s">
        <v>84</v>
      </c>
      <c r="D243" s="261">
        <f>'Energy Usage (kWh)'!U18</f>
        <v>133.01309164129154</v>
      </c>
      <c r="E243" s="214"/>
      <c r="F243" s="184">
        <f>D243*'Residential Rates'!$I$32</f>
        <v>31.071858207405704</v>
      </c>
      <c r="G243" s="214"/>
      <c r="H243" s="437" t="s">
        <v>84</v>
      </c>
      <c r="I243" s="261">
        <f t="shared" si="53"/>
        <v>133.01309164129154</v>
      </c>
      <c r="J243" s="214"/>
      <c r="K243" s="184">
        <f t="shared" si="54"/>
        <v>31.071858207405704</v>
      </c>
      <c r="L243" s="411"/>
    </row>
    <row r="244" spans="2:12" x14ac:dyDescent="0.25">
      <c r="B244" s="1"/>
      <c r="C244" s="437" t="s">
        <v>100</v>
      </c>
      <c r="D244" s="261">
        <f>'Energy Usage (kWh)'!U19</f>
        <v>86.433706243797445</v>
      </c>
      <c r="E244" s="214"/>
      <c r="F244" s="184">
        <f>D244*'Residential Rates'!$I$32</f>
        <v>20.190913778551085</v>
      </c>
      <c r="G244" s="214"/>
      <c r="H244" s="437" t="s">
        <v>100</v>
      </c>
      <c r="I244" s="261">
        <f t="shared" si="53"/>
        <v>86.433706243797445</v>
      </c>
      <c r="J244" s="214"/>
      <c r="K244" s="184">
        <f t="shared" si="54"/>
        <v>20.190913778551085</v>
      </c>
      <c r="L244" s="411"/>
    </row>
    <row r="245" spans="2:12" x14ac:dyDescent="0.25">
      <c r="B245" s="1"/>
      <c r="C245" s="437" t="s">
        <v>86</v>
      </c>
      <c r="D245" s="261">
        <f>'Energy Usage (kWh)'!U20</f>
        <v>65.890402580984812</v>
      </c>
      <c r="E245" s="214"/>
      <c r="F245" s="184">
        <f>D245*'Residential Rates'!$J$32</f>
        <v>9.6858891794047661</v>
      </c>
      <c r="G245" s="214"/>
      <c r="H245" s="437" t="s">
        <v>86</v>
      </c>
      <c r="I245" s="261">
        <f t="shared" si="53"/>
        <v>65.890402580984812</v>
      </c>
      <c r="J245" s="214"/>
      <c r="K245" s="184">
        <f t="shared" si="54"/>
        <v>9.6858891794047661</v>
      </c>
      <c r="L245" s="411"/>
    </row>
    <row r="246" spans="2:12" x14ac:dyDescent="0.25">
      <c r="B246" s="1"/>
      <c r="C246" s="437" t="s">
        <v>87</v>
      </c>
      <c r="D246" s="261">
        <f>'Energy Usage (kWh)'!U21</f>
        <v>56.641990425952557</v>
      </c>
      <c r="E246" s="214"/>
      <c r="F246" s="184">
        <f>D246*'Residential Rates'!$J$32</f>
        <v>8.3263725926150247</v>
      </c>
      <c r="G246" s="214"/>
      <c r="H246" s="437" t="s">
        <v>87</v>
      </c>
      <c r="I246" s="261">
        <f t="shared" si="53"/>
        <v>56.641990425952557</v>
      </c>
      <c r="J246" s="214"/>
      <c r="K246" s="184">
        <f t="shared" si="54"/>
        <v>8.3263725926150247</v>
      </c>
      <c r="L246" s="411"/>
    </row>
    <row r="247" spans="2:12" ht="15.75" thickBot="1" x14ac:dyDescent="0.3">
      <c r="B247" s="1"/>
      <c r="C247" s="438" t="s">
        <v>88</v>
      </c>
      <c r="D247" s="262">
        <f>'Energy Usage (kWh)'!U22</f>
        <v>71.741181144061983</v>
      </c>
      <c r="E247" s="214"/>
      <c r="F247" s="440">
        <f>D247*'Residential Rates'!$K$32</f>
        <v>13.810177370231932</v>
      </c>
      <c r="G247" s="214"/>
      <c r="H247" s="438" t="s">
        <v>88</v>
      </c>
      <c r="I247" s="262">
        <f t="shared" si="53"/>
        <v>71.741181144061983</v>
      </c>
      <c r="J247" s="214"/>
      <c r="K247" s="440">
        <f t="shared" si="54"/>
        <v>13.810177370231932</v>
      </c>
      <c r="L247" s="411"/>
    </row>
    <row r="248" spans="2:12" ht="15.75" thickBot="1" x14ac:dyDescent="0.3">
      <c r="B248" s="4"/>
      <c r="C248" s="448"/>
      <c r="D248" s="245"/>
      <c r="E248" s="245"/>
      <c r="F248" s="245"/>
      <c r="G248" s="245"/>
      <c r="H248" s="245"/>
      <c r="I248" s="245"/>
      <c r="J248" s="268"/>
      <c r="K248" s="268"/>
      <c r="L248" s="449"/>
    </row>
    <row r="249" spans="2:12" ht="15.75" thickBot="1" x14ac:dyDescent="0.3"/>
    <row r="250" spans="2:12" ht="15.75" thickBot="1" x14ac:dyDescent="0.3">
      <c r="B250" s="443"/>
      <c r="C250" s="444"/>
      <c r="D250" s="239"/>
      <c r="E250" s="239"/>
      <c r="F250" s="445" t="s">
        <v>125</v>
      </c>
      <c r="G250" s="239"/>
      <c r="H250" s="444"/>
      <c r="I250" s="239"/>
      <c r="J250" s="239"/>
      <c r="K250" s="445" t="s">
        <v>126</v>
      </c>
      <c r="L250" s="446"/>
    </row>
    <row r="251" spans="2:12" ht="30.75" thickBot="1" x14ac:dyDescent="0.3">
      <c r="B251" s="1"/>
      <c r="C251" s="229" t="s">
        <v>281</v>
      </c>
      <c r="D251" s="295" t="s">
        <v>117</v>
      </c>
      <c r="E251" s="214"/>
      <c r="F251" s="441" t="s">
        <v>96</v>
      </c>
      <c r="G251" s="214"/>
      <c r="H251" s="229" t="s">
        <v>281</v>
      </c>
      <c r="I251" s="295" t="s">
        <v>117</v>
      </c>
      <c r="J251" s="214"/>
      <c r="K251" s="441" t="s">
        <v>96</v>
      </c>
      <c r="L251" s="411"/>
    </row>
    <row r="252" spans="2:12" x14ac:dyDescent="0.25">
      <c r="B252" s="1"/>
      <c r="C252" s="439" t="s">
        <v>79</v>
      </c>
      <c r="D252" s="271">
        <f>'Energy Usage (kWh)'!V11</f>
        <v>181.72560287187173</v>
      </c>
      <c r="E252" s="214"/>
      <c r="F252" s="442">
        <f>D252*'Residential Rates'!$K$39</f>
        <v>10.921708732599491</v>
      </c>
      <c r="G252" s="214"/>
      <c r="H252" s="439" t="s">
        <v>79</v>
      </c>
      <c r="I252" s="271">
        <f t="shared" ref="I252:I263" si="55">D252+X4</f>
        <v>692.71461386088276</v>
      </c>
      <c r="J252" s="214"/>
      <c r="K252" s="442">
        <f>I252*'Residential Rates'!$K$39</f>
        <v>41.632148293039052</v>
      </c>
      <c r="L252" s="411"/>
    </row>
    <row r="253" spans="2:12" x14ac:dyDescent="0.25">
      <c r="B253" s="1"/>
      <c r="C253" s="437" t="s">
        <v>80</v>
      </c>
      <c r="D253" s="261">
        <f>'Energy Usage (kWh)'!V12</f>
        <v>160.41381716668826</v>
      </c>
      <c r="E253" s="214"/>
      <c r="F253" s="184">
        <f>D253*'Residential Rates'!$K$39</f>
        <v>9.6408704117179642</v>
      </c>
      <c r="G253" s="214"/>
      <c r="H253" s="437" t="s">
        <v>80</v>
      </c>
      <c r="I253" s="261">
        <f t="shared" si="55"/>
        <v>621.95227870514987</v>
      </c>
      <c r="J253" s="214"/>
      <c r="K253" s="184">
        <f>I253*'Residential Rates'!$K$39</f>
        <v>37.379331950179505</v>
      </c>
      <c r="L253" s="411"/>
    </row>
    <row r="254" spans="2:12" x14ac:dyDescent="0.25">
      <c r="B254" s="1"/>
      <c r="C254" s="437" t="s">
        <v>81</v>
      </c>
      <c r="D254" s="261">
        <f>'Energy Usage (kWh)'!V13</f>
        <v>163.93486942709382</v>
      </c>
      <c r="E254" s="214"/>
      <c r="F254" s="184">
        <f>D254*'Residential Rates'!$K$39</f>
        <v>9.8524856525683386</v>
      </c>
      <c r="G254" s="214"/>
      <c r="H254" s="437" t="s">
        <v>81</v>
      </c>
      <c r="I254" s="261">
        <f t="shared" si="55"/>
        <v>674.92388041610479</v>
      </c>
      <c r="J254" s="214"/>
      <c r="K254" s="184">
        <f>I254*'Residential Rates'!$K$39</f>
        <v>40.562925213007901</v>
      </c>
      <c r="L254" s="411"/>
    </row>
    <row r="255" spans="2:12" x14ac:dyDescent="0.25">
      <c r="B255" s="1"/>
      <c r="C255" s="437" t="s">
        <v>82</v>
      </c>
      <c r="D255" s="261">
        <f>'Energy Usage (kWh)'!V14</f>
        <v>140.81716808773626</v>
      </c>
      <c r="E255" s="214"/>
      <c r="F255" s="184">
        <f>D255*'Residential Rates'!$J$39</f>
        <v>8.4631118020729499</v>
      </c>
      <c r="G255" s="214"/>
      <c r="H255" s="437" t="s">
        <v>82</v>
      </c>
      <c r="I255" s="261">
        <f t="shared" si="55"/>
        <v>635.3226625932308</v>
      </c>
      <c r="J255" s="214"/>
      <c r="K255" s="184">
        <f>I255*'Residential Rates'!$J$39</f>
        <v>38.182892021853171</v>
      </c>
      <c r="L255" s="411"/>
    </row>
    <row r="256" spans="2:12" x14ac:dyDescent="0.25">
      <c r="B256" s="1"/>
      <c r="C256" s="437" t="s">
        <v>31</v>
      </c>
      <c r="D256" s="261">
        <f>'Energy Usage (kWh)'!V15</f>
        <v>143.01033998925143</v>
      </c>
      <c r="E256" s="214"/>
      <c r="F256" s="184">
        <f>D256*'Residential Rates'!$J$39</f>
        <v>8.5949214333540116</v>
      </c>
      <c r="G256" s="214"/>
      <c r="H256" s="437" t="s">
        <v>31</v>
      </c>
      <c r="I256" s="261">
        <f t="shared" si="55"/>
        <v>653.99935097826244</v>
      </c>
      <c r="J256" s="214"/>
      <c r="K256" s="184">
        <f>I256*'Residential Rates'!$J$39</f>
        <v>39.30536099379357</v>
      </c>
      <c r="L256" s="411"/>
    </row>
    <row r="257" spans="2:12" x14ac:dyDescent="0.25">
      <c r="B257" s="1"/>
      <c r="C257" s="437" t="s">
        <v>83</v>
      </c>
      <c r="D257" s="261">
        <f>'Energy Usage (kWh)'!V16</f>
        <v>194.20390536417108</v>
      </c>
      <c r="E257" s="214"/>
      <c r="F257" s="184">
        <f>D257*'Residential Rates'!$I$39</f>
        <v>11.671654712386681</v>
      </c>
      <c r="G257" s="214"/>
      <c r="H257" s="437" t="s">
        <v>83</v>
      </c>
      <c r="I257" s="261">
        <f t="shared" si="55"/>
        <v>688.70939986966562</v>
      </c>
      <c r="J257" s="214"/>
      <c r="K257" s="184">
        <f>I257*'Residential Rates'!$I$39</f>
        <v>41.391434932166902</v>
      </c>
      <c r="L257" s="411"/>
    </row>
    <row r="258" spans="2:12" x14ac:dyDescent="0.25">
      <c r="B258" s="1"/>
      <c r="C258" s="437" t="s">
        <v>99</v>
      </c>
      <c r="D258" s="261">
        <f>'Energy Usage (kWh)'!V17</f>
        <v>281.59191193504938</v>
      </c>
      <c r="E258" s="214"/>
      <c r="F258" s="184">
        <f>D258*'Residential Rates'!$I$39</f>
        <v>16.923673907296468</v>
      </c>
      <c r="G258" s="214"/>
      <c r="H258" s="437" t="s">
        <v>99</v>
      </c>
      <c r="I258" s="261">
        <f t="shared" si="55"/>
        <v>792.58092292406036</v>
      </c>
      <c r="J258" s="214"/>
      <c r="K258" s="184">
        <f>I258*'Residential Rates'!$I$39</f>
        <v>47.634113467736029</v>
      </c>
      <c r="L258" s="411"/>
    </row>
    <row r="259" spans="2:12" x14ac:dyDescent="0.25">
      <c r="B259" s="1"/>
      <c r="C259" s="437" t="s">
        <v>84</v>
      </c>
      <c r="D259" s="261">
        <f>'Energy Usage (kWh)'!V18</f>
        <v>268.2022013158894</v>
      </c>
      <c r="E259" s="214"/>
      <c r="F259" s="184">
        <f>D259*'Residential Rates'!$I$39</f>
        <v>16.118952299084953</v>
      </c>
      <c r="G259" s="214"/>
      <c r="H259" s="437" t="s">
        <v>84</v>
      </c>
      <c r="I259" s="261">
        <f t="shared" si="55"/>
        <v>779.19121230490032</v>
      </c>
      <c r="J259" s="214"/>
      <c r="K259" s="184">
        <f>I259*'Residential Rates'!$I$39</f>
        <v>46.829391859524513</v>
      </c>
      <c r="L259" s="411"/>
    </row>
    <row r="260" spans="2:12" x14ac:dyDescent="0.25">
      <c r="B260" s="1"/>
      <c r="C260" s="437" t="s">
        <v>100</v>
      </c>
      <c r="D260" s="261">
        <f>'Energy Usage (kWh)'!V19</f>
        <v>204.16524118649988</v>
      </c>
      <c r="E260" s="214"/>
      <c r="F260" s="184">
        <f>D260*'Residential Rates'!$I$39</f>
        <v>12.270330995308644</v>
      </c>
      <c r="G260" s="214"/>
      <c r="H260" s="437" t="s">
        <v>100</v>
      </c>
      <c r="I260" s="261">
        <f t="shared" si="55"/>
        <v>698.67073569199442</v>
      </c>
      <c r="J260" s="214"/>
      <c r="K260" s="184">
        <f>I260*'Residential Rates'!$I$39</f>
        <v>41.990111215088866</v>
      </c>
      <c r="L260" s="411"/>
    </row>
    <row r="261" spans="2:12" x14ac:dyDescent="0.25">
      <c r="B261" s="1"/>
      <c r="C261" s="437" t="s">
        <v>86</v>
      </c>
      <c r="D261" s="261">
        <f>'Energy Usage (kWh)'!V20</f>
        <v>155.01233590828264</v>
      </c>
      <c r="E261" s="214"/>
      <c r="F261" s="184">
        <f>D261*'Residential Rates'!$J$39</f>
        <v>9.3162413880877875</v>
      </c>
      <c r="G261" s="214"/>
      <c r="H261" s="437" t="s">
        <v>86</v>
      </c>
      <c r="I261" s="261">
        <f t="shared" si="55"/>
        <v>666.00134689729362</v>
      </c>
      <c r="J261" s="214"/>
      <c r="K261" s="184">
        <f>I261*'Residential Rates'!$J$39</f>
        <v>40.02668094852735</v>
      </c>
      <c r="L261" s="411"/>
    </row>
    <row r="262" spans="2:12" x14ac:dyDescent="0.25">
      <c r="B262" s="1"/>
      <c r="C262" s="437" t="s">
        <v>87</v>
      </c>
      <c r="D262" s="261">
        <f>'Energy Usage (kWh)'!V21</f>
        <v>149.41604292684187</v>
      </c>
      <c r="E262" s="214"/>
      <c r="F262" s="184">
        <f>D262*'Residential Rates'!$J$39</f>
        <v>8.9799041799031958</v>
      </c>
      <c r="G262" s="214"/>
      <c r="H262" s="437" t="s">
        <v>87</v>
      </c>
      <c r="I262" s="261">
        <f t="shared" si="55"/>
        <v>643.92153743233644</v>
      </c>
      <c r="J262" s="214"/>
      <c r="K262" s="184">
        <f>I262*'Residential Rates'!$J$39</f>
        <v>38.69968439968342</v>
      </c>
      <c r="L262" s="411"/>
    </row>
    <row r="263" spans="2:12" ht="15.75" thickBot="1" x14ac:dyDescent="0.3">
      <c r="B263" s="1"/>
      <c r="C263" s="438" t="s">
        <v>88</v>
      </c>
      <c r="D263" s="262">
        <f>'Energy Usage (kWh)'!V22</f>
        <v>168.33707672131612</v>
      </c>
      <c r="E263" s="214"/>
      <c r="F263" s="440">
        <f>D263*'Residential Rates'!$K$39</f>
        <v>10.1170583109511</v>
      </c>
      <c r="G263" s="214"/>
      <c r="H263" s="438" t="s">
        <v>88</v>
      </c>
      <c r="I263" s="262">
        <f t="shared" si="55"/>
        <v>679.3260877103271</v>
      </c>
      <c r="J263" s="214"/>
      <c r="K263" s="440">
        <f>I263*'Residential Rates'!$K$39</f>
        <v>40.827497871390662</v>
      </c>
      <c r="L263" s="411"/>
    </row>
    <row r="264" spans="2:12" ht="15.75" thickBot="1" x14ac:dyDescent="0.3">
      <c r="B264" s="1"/>
      <c r="C264" s="367"/>
      <c r="D264" s="214"/>
      <c r="E264" s="214"/>
      <c r="F264" s="447"/>
      <c r="G264" s="214"/>
      <c r="H264" s="367"/>
      <c r="I264" s="214"/>
      <c r="J264" s="214"/>
      <c r="K264" s="447"/>
      <c r="L264" s="411"/>
    </row>
    <row r="265" spans="2:12" ht="30.75" thickBot="1" x14ac:dyDescent="0.3">
      <c r="B265" s="1"/>
      <c r="C265" s="229" t="s">
        <v>282</v>
      </c>
      <c r="D265" s="295" t="s">
        <v>117</v>
      </c>
      <c r="E265" s="214"/>
      <c r="F265" s="441" t="s">
        <v>96</v>
      </c>
      <c r="G265" s="214"/>
      <c r="H265" s="229" t="s">
        <v>282</v>
      </c>
      <c r="I265" s="295" t="s">
        <v>117</v>
      </c>
      <c r="J265" s="214"/>
      <c r="K265" s="441" t="s">
        <v>96</v>
      </c>
      <c r="L265" s="411"/>
    </row>
    <row r="266" spans="2:12" x14ac:dyDescent="0.25">
      <c r="B266" s="1"/>
      <c r="C266" s="439" t="s">
        <v>79</v>
      </c>
      <c r="D266" s="271">
        <f>'Energy Usage (kWh)'!W11</f>
        <v>394.47816473429606</v>
      </c>
      <c r="E266" s="214"/>
      <c r="F266" s="442">
        <f>D266*'Residential Rates'!$K$42</f>
        <v>39.526712106376465</v>
      </c>
      <c r="G266" s="214"/>
      <c r="H266" s="439" t="s">
        <v>79</v>
      </c>
      <c r="I266" s="271">
        <f>D266</f>
        <v>394.47816473429606</v>
      </c>
      <c r="J266" s="214"/>
      <c r="K266" s="442">
        <f>F266</f>
        <v>39.526712106376465</v>
      </c>
      <c r="L266" s="411"/>
    </row>
    <row r="267" spans="2:12" x14ac:dyDescent="0.25">
      <c r="B267" s="1"/>
      <c r="C267" s="437" t="s">
        <v>80</v>
      </c>
      <c r="D267" s="261">
        <f>'Energy Usage (kWh)'!W12</f>
        <v>332.51780019790647</v>
      </c>
      <c r="E267" s="214"/>
      <c r="F267" s="184">
        <f>D267*'Residential Rates'!$K$42</f>
        <v>33.318283579830229</v>
      </c>
      <c r="G267" s="214"/>
      <c r="H267" s="437" t="s">
        <v>80</v>
      </c>
      <c r="I267" s="261">
        <f t="shared" ref="I267:I277" si="56">D267</f>
        <v>332.51780019790647</v>
      </c>
      <c r="J267" s="214"/>
      <c r="K267" s="184">
        <f t="shared" ref="K267:K277" si="57">F267</f>
        <v>33.318283579830229</v>
      </c>
      <c r="L267" s="411"/>
    </row>
    <row r="268" spans="2:12" x14ac:dyDescent="0.25">
      <c r="B268" s="1"/>
      <c r="C268" s="437" t="s">
        <v>81</v>
      </c>
      <c r="D268" s="261">
        <f>'Energy Usage (kWh)'!W13</f>
        <v>343.64402744490371</v>
      </c>
      <c r="E268" s="214"/>
      <c r="F268" s="184">
        <f>D268*'Residential Rates'!$K$42</f>
        <v>34.43313154997935</v>
      </c>
      <c r="G268" s="214"/>
      <c r="H268" s="437" t="s">
        <v>81</v>
      </c>
      <c r="I268" s="261">
        <f t="shared" si="56"/>
        <v>343.64402744490371</v>
      </c>
      <c r="J268" s="214"/>
      <c r="K268" s="184">
        <f t="shared" si="57"/>
        <v>34.43313154997935</v>
      </c>
      <c r="L268" s="411"/>
    </row>
    <row r="269" spans="2:12" x14ac:dyDescent="0.25">
      <c r="B269" s="1"/>
      <c r="C269" s="437" t="s">
        <v>82</v>
      </c>
      <c r="D269" s="261">
        <f>'Energy Usage (kWh)'!W14</f>
        <v>308.1894039847175</v>
      </c>
      <c r="E269" s="214"/>
      <c r="F269" s="184">
        <f>D269*'Residential Rates'!$J$42</f>
        <v>30.880578279268693</v>
      </c>
      <c r="G269" s="214"/>
      <c r="H269" s="437" t="s">
        <v>82</v>
      </c>
      <c r="I269" s="261">
        <f t="shared" si="56"/>
        <v>308.1894039847175</v>
      </c>
      <c r="J269" s="214"/>
      <c r="K269" s="184">
        <f t="shared" si="57"/>
        <v>30.880578279268693</v>
      </c>
      <c r="L269" s="411"/>
    </row>
    <row r="270" spans="2:12" x14ac:dyDescent="0.25">
      <c r="B270" s="1"/>
      <c r="C270" s="437" t="s">
        <v>31</v>
      </c>
      <c r="D270" s="261">
        <f>'Energy Usage (kWh)'!W15</f>
        <v>337.10426216080572</v>
      </c>
      <c r="E270" s="214"/>
      <c r="F270" s="184">
        <f>D270*'Residential Rates'!$J$42</f>
        <v>33.777847068512735</v>
      </c>
      <c r="G270" s="214"/>
      <c r="H270" s="437" t="s">
        <v>31</v>
      </c>
      <c r="I270" s="261">
        <f t="shared" si="56"/>
        <v>337.10426216080572</v>
      </c>
      <c r="J270" s="214"/>
      <c r="K270" s="184">
        <f t="shared" si="57"/>
        <v>33.777847068512735</v>
      </c>
      <c r="L270" s="411"/>
    </row>
    <row r="271" spans="2:12" x14ac:dyDescent="0.25">
      <c r="B271" s="1"/>
      <c r="C271" s="437" t="s">
        <v>83</v>
      </c>
      <c r="D271" s="261">
        <f>'Energy Usage (kWh)'!W16</f>
        <v>494.21230918172625</v>
      </c>
      <c r="E271" s="214"/>
      <c r="F271" s="184">
        <f>D271*'Residential Rates'!$I$42</f>
        <v>49.520073380008967</v>
      </c>
      <c r="G271" s="214"/>
      <c r="H271" s="437" t="s">
        <v>83</v>
      </c>
      <c r="I271" s="261">
        <f t="shared" si="56"/>
        <v>494.21230918172625</v>
      </c>
      <c r="J271" s="214"/>
      <c r="K271" s="184">
        <f t="shared" si="57"/>
        <v>49.520073380008967</v>
      </c>
      <c r="L271" s="411"/>
    </row>
    <row r="272" spans="2:12" x14ac:dyDescent="0.25">
      <c r="B272" s="1"/>
      <c r="C272" s="437" t="s">
        <v>99</v>
      </c>
      <c r="D272" s="261">
        <f>'Energy Usage (kWh)'!W17</f>
        <v>719.05169665545873</v>
      </c>
      <c r="E272" s="214"/>
      <c r="F272" s="184">
        <f>D272*'Residential Rates'!$I$42</f>
        <v>72.048980004876967</v>
      </c>
      <c r="G272" s="214"/>
      <c r="H272" s="437" t="s">
        <v>99</v>
      </c>
      <c r="I272" s="261">
        <f t="shared" si="56"/>
        <v>719.05169665545873</v>
      </c>
      <c r="J272" s="214"/>
      <c r="K272" s="184">
        <f t="shared" si="57"/>
        <v>72.048980004876967</v>
      </c>
      <c r="L272" s="411"/>
    </row>
    <row r="273" spans="2:12" x14ac:dyDescent="0.25">
      <c r="B273" s="1"/>
      <c r="C273" s="437" t="s">
        <v>84</v>
      </c>
      <c r="D273" s="261">
        <f>'Energy Usage (kWh)'!W18</f>
        <v>662.3239510727152</v>
      </c>
      <c r="E273" s="214"/>
      <c r="F273" s="184">
        <f>D273*'Residential Rates'!$I$42</f>
        <v>66.364859897486056</v>
      </c>
      <c r="G273" s="214"/>
      <c r="H273" s="437" t="s">
        <v>84</v>
      </c>
      <c r="I273" s="261">
        <f t="shared" si="56"/>
        <v>662.3239510727152</v>
      </c>
      <c r="J273" s="214"/>
      <c r="K273" s="184">
        <f t="shared" si="57"/>
        <v>66.364859897486056</v>
      </c>
      <c r="L273" s="411"/>
    </row>
    <row r="274" spans="2:12" x14ac:dyDescent="0.25">
      <c r="B274" s="1"/>
      <c r="C274" s="437" t="s">
        <v>100</v>
      </c>
      <c r="D274" s="261">
        <f>'Energy Usage (kWh)'!W19</f>
        <v>492.32312479194457</v>
      </c>
      <c r="E274" s="214"/>
      <c r="F274" s="184">
        <f>D274*'Residential Rates'!$I$42</f>
        <v>49.330777104152844</v>
      </c>
      <c r="G274" s="214"/>
      <c r="H274" s="437" t="s">
        <v>100</v>
      </c>
      <c r="I274" s="261">
        <f t="shared" si="56"/>
        <v>492.32312479194457</v>
      </c>
      <c r="J274" s="214"/>
      <c r="K274" s="184">
        <f t="shared" si="57"/>
        <v>49.330777104152844</v>
      </c>
      <c r="L274" s="411"/>
    </row>
    <row r="275" spans="2:12" x14ac:dyDescent="0.25">
      <c r="B275" s="1"/>
      <c r="C275" s="437" t="s">
        <v>86</v>
      </c>
      <c r="D275" s="261">
        <f>'Energy Usage (kWh)'!W20</f>
        <v>343.90829406738982</v>
      </c>
      <c r="E275" s="214"/>
      <c r="F275" s="184">
        <f>D275*'Residential Rates'!$J$42</f>
        <v>34.459611065552458</v>
      </c>
      <c r="G275" s="214"/>
      <c r="H275" s="437" t="s">
        <v>86</v>
      </c>
      <c r="I275" s="261">
        <f t="shared" si="56"/>
        <v>343.90829406738982</v>
      </c>
      <c r="J275" s="214"/>
      <c r="K275" s="184">
        <f t="shared" si="57"/>
        <v>34.459611065552458</v>
      </c>
      <c r="L275" s="411"/>
    </row>
    <row r="276" spans="2:12" x14ac:dyDescent="0.25">
      <c r="B276" s="1"/>
      <c r="C276" s="437" t="s">
        <v>87</v>
      </c>
      <c r="D276" s="261">
        <f>'Energy Usage (kWh)'!W21</f>
        <v>333.73144022178269</v>
      </c>
      <c r="E276" s="214"/>
      <c r="F276" s="184">
        <f>D276*'Residential Rates'!$J$42</f>
        <v>33.439890310222623</v>
      </c>
      <c r="G276" s="214"/>
      <c r="H276" s="437" t="s">
        <v>87</v>
      </c>
      <c r="I276" s="261">
        <f t="shared" si="56"/>
        <v>333.73144022178269</v>
      </c>
      <c r="J276" s="214"/>
      <c r="K276" s="184">
        <f t="shared" si="57"/>
        <v>33.439890310222623</v>
      </c>
      <c r="L276" s="411"/>
    </row>
    <row r="277" spans="2:12" ht="15.75" thickBot="1" x14ac:dyDescent="0.3">
      <c r="B277" s="1"/>
      <c r="C277" s="438" t="s">
        <v>88</v>
      </c>
      <c r="D277" s="262">
        <f>'Energy Usage (kWh)'!W22</f>
        <v>375.51862964090026</v>
      </c>
      <c r="E277" s="214"/>
      <c r="F277" s="440">
        <f>D277*'Residential Rates'!$K$42</f>
        <v>37.626966690018207</v>
      </c>
      <c r="G277" s="214"/>
      <c r="H277" s="438" t="s">
        <v>88</v>
      </c>
      <c r="I277" s="262">
        <f t="shared" si="56"/>
        <v>375.51862964090026</v>
      </c>
      <c r="J277" s="214"/>
      <c r="K277" s="440">
        <f t="shared" si="57"/>
        <v>37.626966690018207</v>
      </c>
      <c r="L277" s="411"/>
    </row>
    <row r="278" spans="2:12" ht="15.75" thickBot="1" x14ac:dyDescent="0.3">
      <c r="B278" s="1"/>
      <c r="C278" s="367"/>
      <c r="D278" s="214"/>
      <c r="E278" s="214"/>
      <c r="F278" s="447"/>
      <c r="G278" s="214"/>
      <c r="H278" s="367"/>
      <c r="I278" s="214"/>
      <c r="J278" s="214"/>
      <c r="K278" s="447"/>
      <c r="L278" s="411"/>
    </row>
    <row r="279" spans="2:12" ht="30.75" thickBot="1" x14ac:dyDescent="0.3">
      <c r="B279" s="1"/>
      <c r="C279" s="229" t="s">
        <v>283</v>
      </c>
      <c r="D279" s="295" t="s">
        <v>117</v>
      </c>
      <c r="E279" s="214"/>
      <c r="F279" s="441" t="s">
        <v>96</v>
      </c>
      <c r="G279" s="214"/>
      <c r="H279" s="229" t="s">
        <v>283</v>
      </c>
      <c r="I279" s="295" t="s">
        <v>117</v>
      </c>
      <c r="J279" s="214"/>
      <c r="K279" s="441" t="s">
        <v>96</v>
      </c>
      <c r="L279" s="411"/>
    </row>
    <row r="280" spans="2:12" x14ac:dyDescent="0.25">
      <c r="B280" s="1"/>
      <c r="C280" s="439" t="s">
        <v>79</v>
      </c>
      <c r="D280" s="271">
        <f>'Energy Usage (kWh)'!X11</f>
        <v>98.320660714937247</v>
      </c>
      <c r="E280" s="214"/>
      <c r="F280" s="442">
        <f>D280*'Residential Rates'!$K$45</f>
        <v>15.859122573319377</v>
      </c>
      <c r="G280" s="214"/>
      <c r="H280" s="439" t="s">
        <v>79</v>
      </c>
      <c r="I280" s="271">
        <f>D280</f>
        <v>98.320660714937247</v>
      </c>
      <c r="J280" s="214"/>
      <c r="K280" s="442">
        <f>F280</f>
        <v>15.859122573319377</v>
      </c>
      <c r="L280" s="411"/>
    </row>
    <row r="281" spans="2:12" x14ac:dyDescent="0.25">
      <c r="B281" s="1"/>
      <c r="C281" s="437" t="s">
        <v>80</v>
      </c>
      <c r="D281" s="261">
        <f>'Energy Usage (kWh)'!X12</f>
        <v>80.035402938071357</v>
      </c>
      <c r="E281" s="214"/>
      <c r="F281" s="184">
        <f>D281*'Residential Rates'!$K$45</f>
        <v>12.909710493910909</v>
      </c>
      <c r="G281" s="214"/>
      <c r="H281" s="437" t="s">
        <v>80</v>
      </c>
      <c r="I281" s="261">
        <f t="shared" ref="I281:I291" si="58">D281</f>
        <v>80.035402938071357</v>
      </c>
      <c r="J281" s="214"/>
      <c r="K281" s="184">
        <f t="shared" ref="K281:K291" si="59">F281</f>
        <v>12.909710493910909</v>
      </c>
      <c r="L281" s="411"/>
    </row>
    <row r="282" spans="2:12" x14ac:dyDescent="0.25">
      <c r="B282" s="1"/>
      <c r="C282" s="437" t="s">
        <v>81</v>
      </c>
      <c r="D282" s="261">
        <f>'Energy Usage (kWh)'!X13</f>
        <v>78.481470513609182</v>
      </c>
      <c r="E282" s="214"/>
      <c r="F282" s="184">
        <f>D282*'Residential Rates'!$K$45</f>
        <v>12.659061193845162</v>
      </c>
      <c r="G282" s="214"/>
      <c r="H282" s="437" t="s">
        <v>81</v>
      </c>
      <c r="I282" s="261">
        <f t="shared" si="58"/>
        <v>78.481470513609182</v>
      </c>
      <c r="J282" s="214"/>
      <c r="K282" s="184">
        <f t="shared" si="59"/>
        <v>12.659061193845162</v>
      </c>
      <c r="L282" s="411"/>
    </row>
    <row r="283" spans="2:12" x14ac:dyDescent="0.25">
      <c r="B283" s="1"/>
      <c r="C283" s="437" t="s">
        <v>82</v>
      </c>
      <c r="D283" s="261">
        <f>'Energy Usage (kWh)'!X14</f>
        <v>77.204982781960325</v>
      </c>
      <c r="E283" s="214"/>
      <c r="F283" s="184">
        <f>D283*'Residential Rates'!$J$45</f>
        <v>9.8050328133089621</v>
      </c>
      <c r="G283" s="214"/>
      <c r="H283" s="437" t="s">
        <v>82</v>
      </c>
      <c r="I283" s="261">
        <f t="shared" si="58"/>
        <v>77.204982781960325</v>
      </c>
      <c r="J283" s="214"/>
      <c r="K283" s="184">
        <f t="shared" si="59"/>
        <v>9.8050328133089621</v>
      </c>
      <c r="L283" s="411"/>
    </row>
    <row r="284" spans="2:12" x14ac:dyDescent="0.25">
      <c r="B284" s="1"/>
      <c r="C284" s="437" t="s">
        <v>31</v>
      </c>
      <c r="D284" s="261">
        <f>'Energy Usage (kWh)'!X15</f>
        <v>81.883125279111496</v>
      </c>
      <c r="E284" s="214"/>
      <c r="F284" s="184">
        <f>D284*'Residential Rates'!$J$45</f>
        <v>10.399156910447161</v>
      </c>
      <c r="G284" s="214"/>
      <c r="H284" s="437" t="s">
        <v>31</v>
      </c>
      <c r="I284" s="261">
        <f t="shared" si="58"/>
        <v>81.883125279111496</v>
      </c>
      <c r="J284" s="214"/>
      <c r="K284" s="184">
        <f t="shared" si="59"/>
        <v>10.399156910447161</v>
      </c>
      <c r="L284" s="411"/>
    </row>
    <row r="285" spans="2:12" x14ac:dyDescent="0.25">
      <c r="B285" s="1"/>
      <c r="C285" s="437" t="s">
        <v>83</v>
      </c>
      <c r="D285" s="261">
        <f>'Energy Usage (kWh)'!X16</f>
        <v>118.03037708847442</v>
      </c>
      <c r="E285" s="214"/>
      <c r="F285" s="184">
        <f>D285*'Residential Rates'!$I$45</f>
        <v>23.759514907909903</v>
      </c>
      <c r="G285" s="214"/>
      <c r="H285" s="437" t="s">
        <v>83</v>
      </c>
      <c r="I285" s="261">
        <f t="shared" si="58"/>
        <v>118.03037708847442</v>
      </c>
      <c r="J285" s="214"/>
      <c r="K285" s="184">
        <f t="shared" si="59"/>
        <v>23.759514907909903</v>
      </c>
      <c r="L285" s="411"/>
    </row>
    <row r="286" spans="2:12" x14ac:dyDescent="0.25">
      <c r="B286" s="1"/>
      <c r="C286" s="437" t="s">
        <v>99</v>
      </c>
      <c r="D286" s="261">
        <f>'Energy Usage (kWh)'!X17</f>
        <v>183.67827223584942</v>
      </c>
      <c r="E286" s="214"/>
      <c r="F286" s="184">
        <f>D286*'Residential Rates'!$I$45</f>
        <v>36.974436201076486</v>
      </c>
      <c r="G286" s="214"/>
      <c r="H286" s="437" t="s">
        <v>99</v>
      </c>
      <c r="I286" s="261">
        <f t="shared" si="58"/>
        <v>183.67827223584942</v>
      </c>
      <c r="J286" s="214"/>
      <c r="K286" s="184">
        <f t="shared" si="59"/>
        <v>36.974436201076486</v>
      </c>
      <c r="L286" s="411"/>
    </row>
    <row r="287" spans="2:12" x14ac:dyDescent="0.25">
      <c r="B287" s="1"/>
      <c r="C287" s="437" t="s">
        <v>84</v>
      </c>
      <c r="D287" s="261">
        <f>'Energy Usage (kWh)'!X18</f>
        <v>175.56697076981203</v>
      </c>
      <c r="E287" s="214"/>
      <c r="F287" s="184">
        <f>D287*'Residential Rates'!$I$45</f>
        <v>35.341631215963162</v>
      </c>
      <c r="G287" s="214"/>
      <c r="H287" s="437" t="s">
        <v>84</v>
      </c>
      <c r="I287" s="261">
        <f t="shared" si="58"/>
        <v>175.56697076981203</v>
      </c>
      <c r="J287" s="214"/>
      <c r="K287" s="184">
        <f t="shared" si="59"/>
        <v>35.341631215963162</v>
      </c>
      <c r="L287" s="411"/>
    </row>
    <row r="288" spans="2:12" x14ac:dyDescent="0.25">
      <c r="B288" s="1"/>
      <c r="C288" s="437" t="s">
        <v>100</v>
      </c>
      <c r="D288" s="261">
        <f>'Energy Usage (kWh)'!X19</f>
        <v>116.48008083327866</v>
      </c>
      <c r="E288" s="214"/>
      <c r="F288" s="184">
        <f>D288*'Residential Rates'!$I$45</f>
        <v>23.447440271738994</v>
      </c>
      <c r="G288" s="214"/>
      <c r="H288" s="437" t="s">
        <v>100</v>
      </c>
      <c r="I288" s="261">
        <f t="shared" si="58"/>
        <v>116.48008083327866</v>
      </c>
      <c r="J288" s="214"/>
      <c r="K288" s="184">
        <f t="shared" si="59"/>
        <v>23.447440271738994</v>
      </c>
      <c r="L288" s="411"/>
    </row>
    <row r="289" spans="2:12" x14ac:dyDescent="0.25">
      <c r="B289" s="1"/>
      <c r="C289" s="437" t="s">
        <v>86</v>
      </c>
      <c r="D289" s="261">
        <f>'Energy Usage (kWh)'!X20</f>
        <v>90.655989891309133</v>
      </c>
      <c r="E289" s="214"/>
      <c r="F289" s="184">
        <f>D289*'Residential Rates'!$J$45</f>
        <v>11.51331071619626</v>
      </c>
      <c r="G289" s="214"/>
      <c r="H289" s="437" t="s">
        <v>86</v>
      </c>
      <c r="I289" s="261">
        <f t="shared" si="58"/>
        <v>90.655989891309133</v>
      </c>
      <c r="J289" s="214"/>
      <c r="K289" s="184">
        <f t="shared" si="59"/>
        <v>11.51331071619626</v>
      </c>
      <c r="L289" s="411"/>
    </row>
    <row r="290" spans="2:12" x14ac:dyDescent="0.25">
      <c r="B290" s="1"/>
      <c r="C290" s="437" t="s">
        <v>87</v>
      </c>
      <c r="D290" s="261">
        <f>'Energy Usage (kWh)'!X21</f>
        <v>76.509333879803251</v>
      </c>
      <c r="E290" s="214"/>
      <c r="F290" s="184">
        <f>D290*'Residential Rates'!$J$45</f>
        <v>9.7166854027350134</v>
      </c>
      <c r="G290" s="214"/>
      <c r="H290" s="437" t="s">
        <v>87</v>
      </c>
      <c r="I290" s="261">
        <f t="shared" si="58"/>
        <v>76.509333879803251</v>
      </c>
      <c r="J290" s="214"/>
      <c r="K290" s="184">
        <f t="shared" si="59"/>
        <v>9.7166854027350134</v>
      </c>
      <c r="L290" s="411"/>
    </row>
    <row r="291" spans="2:12" ht="15.75" thickBot="1" x14ac:dyDescent="0.3">
      <c r="B291" s="1"/>
      <c r="C291" s="438" t="s">
        <v>88</v>
      </c>
      <c r="D291" s="262">
        <f>'Energy Usage (kWh)'!X22</f>
        <v>96.751740879730676</v>
      </c>
      <c r="E291" s="214"/>
      <c r="F291" s="440">
        <f>D291*'Residential Rates'!$K$45</f>
        <v>15.606055803900558</v>
      </c>
      <c r="G291" s="214"/>
      <c r="H291" s="438" t="s">
        <v>88</v>
      </c>
      <c r="I291" s="262">
        <f t="shared" si="58"/>
        <v>96.751740879730676</v>
      </c>
      <c r="J291" s="214"/>
      <c r="K291" s="440">
        <f t="shared" si="59"/>
        <v>15.606055803900558</v>
      </c>
      <c r="L291" s="411"/>
    </row>
    <row r="292" spans="2:12" ht="15.75" thickBot="1" x14ac:dyDescent="0.3">
      <c r="B292" s="4"/>
      <c r="C292" s="448"/>
      <c r="D292" s="245"/>
      <c r="E292" s="245"/>
      <c r="F292" s="245"/>
      <c r="G292" s="245"/>
      <c r="H292" s="245"/>
      <c r="I292" s="245"/>
      <c r="J292" s="268"/>
      <c r="K292" s="268"/>
      <c r="L292" s="449"/>
    </row>
    <row r="293" spans="2:12" ht="15.75" thickBot="1" x14ac:dyDescent="0.3"/>
    <row r="294" spans="2:12" ht="15.75" thickBot="1" x14ac:dyDescent="0.3">
      <c r="B294" s="443"/>
      <c r="C294" s="444"/>
      <c r="D294" s="239"/>
      <c r="E294" s="239"/>
      <c r="F294" s="445" t="s">
        <v>125</v>
      </c>
      <c r="G294" s="239"/>
      <c r="H294" s="444"/>
      <c r="I294" s="239"/>
      <c r="J294" s="239"/>
      <c r="K294" s="445" t="s">
        <v>126</v>
      </c>
      <c r="L294" s="446"/>
    </row>
    <row r="295" spans="2:12" ht="30.75" thickBot="1" x14ac:dyDescent="0.3">
      <c r="B295" s="1"/>
      <c r="C295" s="229" t="s">
        <v>284</v>
      </c>
      <c r="D295" s="295" t="s">
        <v>117</v>
      </c>
      <c r="E295" s="214"/>
      <c r="F295" s="441" t="s">
        <v>96</v>
      </c>
      <c r="G295" s="214"/>
      <c r="H295" s="229" t="s">
        <v>284</v>
      </c>
      <c r="I295" s="295" t="s">
        <v>117</v>
      </c>
      <c r="J295" s="214"/>
      <c r="K295" s="441" t="s">
        <v>96</v>
      </c>
      <c r="L295" s="411"/>
    </row>
    <row r="296" spans="2:12" x14ac:dyDescent="0.25">
      <c r="B296" s="1"/>
      <c r="C296" s="439" t="s">
        <v>79</v>
      </c>
      <c r="D296" s="271">
        <f>'Energy Usage (kWh)'!Y11</f>
        <v>187.39170931879539</v>
      </c>
      <c r="E296" s="214"/>
      <c r="F296" s="442">
        <f>D296*'Residential Rates'!$K$52</f>
        <v>11.149806704468325</v>
      </c>
      <c r="G296" s="214"/>
      <c r="H296" s="439" t="s">
        <v>79</v>
      </c>
      <c r="I296" s="271">
        <f t="shared" ref="I296:I307" si="60">D296+X4</f>
        <v>698.38072030780631</v>
      </c>
      <c r="J296" s="214"/>
      <c r="K296" s="442">
        <f>I296*'Residential Rates'!$K$52</f>
        <v>41.553652858314472</v>
      </c>
      <c r="L296" s="411"/>
    </row>
    <row r="297" spans="2:12" x14ac:dyDescent="0.25">
      <c r="B297" s="1"/>
      <c r="C297" s="437" t="s">
        <v>80</v>
      </c>
      <c r="D297" s="261">
        <f>'Energy Usage (kWh)'!Y12</f>
        <v>164.90445469957828</v>
      </c>
      <c r="E297" s="214"/>
      <c r="F297" s="184">
        <f>D297*'Residential Rates'!$K$52</f>
        <v>9.8118150546249066</v>
      </c>
      <c r="G297" s="214"/>
      <c r="H297" s="437" t="s">
        <v>80</v>
      </c>
      <c r="I297" s="261">
        <f t="shared" si="60"/>
        <v>626.44291623803986</v>
      </c>
      <c r="J297" s="214"/>
      <c r="K297" s="184">
        <f>I297*'Residential Rates'!$K$52</f>
        <v>37.273353516163368</v>
      </c>
      <c r="L297" s="411"/>
    </row>
    <row r="298" spans="2:12" x14ac:dyDescent="0.25">
      <c r="B298" s="1"/>
      <c r="C298" s="437" t="s">
        <v>81</v>
      </c>
      <c r="D298" s="261">
        <f>'Energy Usage (kWh)'!Y13</f>
        <v>168.94894789876184</v>
      </c>
      <c r="E298" s="214"/>
      <c r="F298" s="184">
        <f>D298*'Residential Rates'!$K$52</f>
        <v>10.05246239997633</v>
      </c>
      <c r="G298" s="214"/>
      <c r="H298" s="437" t="s">
        <v>81</v>
      </c>
      <c r="I298" s="261">
        <f t="shared" si="60"/>
        <v>679.93795888777277</v>
      </c>
      <c r="J298" s="214"/>
      <c r="K298" s="184">
        <f>I298*'Residential Rates'!$K$52</f>
        <v>40.456308553822481</v>
      </c>
      <c r="L298" s="411"/>
    </row>
    <row r="299" spans="2:12" x14ac:dyDescent="0.25">
      <c r="B299" s="1"/>
      <c r="C299" s="437" t="s">
        <v>82</v>
      </c>
      <c r="D299" s="261">
        <f>'Energy Usage (kWh)'!Y14</f>
        <v>146.53622574100638</v>
      </c>
      <c r="E299" s="214"/>
      <c r="F299" s="184">
        <f>D299*'Residential Rates'!$J$52</f>
        <v>8.7189054315898797</v>
      </c>
      <c r="G299" s="214"/>
      <c r="H299" s="437" t="s">
        <v>82</v>
      </c>
      <c r="I299" s="261">
        <f t="shared" si="60"/>
        <v>641.04172024650097</v>
      </c>
      <c r="J299" s="214"/>
      <c r="K299" s="184">
        <f>I299*'Residential Rates'!$J$52</f>
        <v>38.141982354666808</v>
      </c>
      <c r="L299" s="411"/>
    </row>
    <row r="300" spans="2:12" x14ac:dyDescent="0.25">
      <c r="B300" s="1"/>
      <c r="C300" s="437" t="s">
        <v>31</v>
      </c>
      <c r="D300" s="261">
        <f>'Energy Usage (kWh)'!Y15</f>
        <v>151.03037476334765</v>
      </c>
      <c r="E300" s="214"/>
      <c r="F300" s="184">
        <f>D300*'Residential Rates'!$J$52</f>
        <v>8.9863072984191845</v>
      </c>
      <c r="G300" s="214"/>
      <c r="H300" s="437" t="s">
        <v>31</v>
      </c>
      <c r="I300" s="261">
        <f t="shared" si="60"/>
        <v>662.01938575235863</v>
      </c>
      <c r="J300" s="214"/>
      <c r="K300" s="184">
        <f>I300*'Residential Rates'!$J$52</f>
        <v>39.390153452265338</v>
      </c>
      <c r="L300" s="411"/>
    </row>
    <row r="301" spans="2:12" x14ac:dyDescent="0.25">
      <c r="B301" s="1"/>
      <c r="C301" s="437" t="s">
        <v>83</v>
      </c>
      <c r="D301" s="261">
        <f>'Energy Usage (kWh)'!Y16</f>
        <v>209.20546277255795</v>
      </c>
      <c r="E301" s="214"/>
      <c r="F301" s="184">
        <f>D301*'Residential Rates'!$I$52</f>
        <v>12.447725034967197</v>
      </c>
      <c r="G301" s="214"/>
      <c r="H301" s="437" t="s">
        <v>83</v>
      </c>
      <c r="I301" s="261">
        <f t="shared" si="60"/>
        <v>703.71095727805255</v>
      </c>
      <c r="J301" s="214"/>
      <c r="K301" s="184">
        <f>I301*'Residential Rates'!$I$52</f>
        <v>41.870801958044126</v>
      </c>
      <c r="L301" s="411"/>
    </row>
    <row r="302" spans="2:12" x14ac:dyDescent="0.25">
      <c r="B302" s="1"/>
      <c r="C302" s="437" t="s">
        <v>99</v>
      </c>
      <c r="D302" s="261">
        <f>'Energy Usage (kWh)'!Y17</f>
        <v>305.31698857795692</v>
      </c>
      <c r="E302" s="214"/>
      <c r="F302" s="184">
        <f>D302*'Residential Rates'!$I$52</f>
        <v>18.166360820388437</v>
      </c>
      <c r="G302" s="214"/>
      <c r="H302" s="437" t="s">
        <v>99</v>
      </c>
      <c r="I302" s="261">
        <f t="shared" si="60"/>
        <v>816.3059995669679</v>
      </c>
      <c r="J302" s="214"/>
      <c r="K302" s="184">
        <f>I302*'Residential Rates'!$I$52</f>
        <v>48.570206974234587</v>
      </c>
      <c r="L302" s="411"/>
    </row>
    <row r="303" spans="2:12" x14ac:dyDescent="0.25">
      <c r="B303" s="1"/>
      <c r="C303" s="437" t="s">
        <v>84</v>
      </c>
      <c r="D303" s="261">
        <f>'Energy Usage (kWh)'!Y18</f>
        <v>288.33459684574467</v>
      </c>
      <c r="E303" s="214"/>
      <c r="F303" s="184">
        <f>D303*'Residential Rates'!$I$52</f>
        <v>17.155908512321808</v>
      </c>
      <c r="G303" s="214"/>
      <c r="H303" s="437" t="s">
        <v>84</v>
      </c>
      <c r="I303" s="261">
        <f t="shared" si="60"/>
        <v>799.32360783475565</v>
      </c>
      <c r="J303" s="214"/>
      <c r="K303" s="184">
        <f>I303*'Residential Rates'!$I$52</f>
        <v>47.559754666167962</v>
      </c>
      <c r="L303" s="411"/>
    </row>
    <row r="304" spans="2:12" x14ac:dyDescent="0.25">
      <c r="B304" s="1"/>
      <c r="C304" s="437" t="s">
        <v>100</v>
      </c>
      <c r="D304" s="261">
        <f>'Energy Usage (kWh)'!Y19</f>
        <v>217.10612347584862</v>
      </c>
      <c r="E304" s="214"/>
      <c r="F304" s="184">
        <f>D304*'Residential Rates'!$I$52</f>
        <v>12.917814346812992</v>
      </c>
      <c r="G304" s="214"/>
      <c r="H304" s="437" t="s">
        <v>100</v>
      </c>
      <c r="I304" s="261">
        <f t="shared" si="60"/>
        <v>711.61161798134322</v>
      </c>
      <c r="J304" s="214"/>
      <c r="K304" s="184">
        <f>I304*'Residential Rates'!$I$52</f>
        <v>42.340891269889923</v>
      </c>
      <c r="L304" s="411"/>
    </row>
    <row r="305" spans="2:12" x14ac:dyDescent="0.25">
      <c r="B305" s="1"/>
      <c r="C305" s="437" t="s">
        <v>86</v>
      </c>
      <c r="D305" s="261">
        <f>'Energy Usage (kWh)'!Y20</f>
        <v>161.16952129114614</v>
      </c>
      <c r="E305" s="214"/>
      <c r="F305" s="184">
        <f>D305*'Residential Rates'!$J$52</f>
        <v>9.5895865168231946</v>
      </c>
      <c r="G305" s="214"/>
      <c r="H305" s="437" t="s">
        <v>86</v>
      </c>
      <c r="I305" s="261">
        <f t="shared" si="60"/>
        <v>672.15853228015715</v>
      </c>
      <c r="J305" s="214"/>
      <c r="K305" s="184">
        <f>I305*'Residential Rates'!$J$52</f>
        <v>39.99343267066935</v>
      </c>
      <c r="L305" s="411"/>
    </row>
    <row r="306" spans="2:12" x14ac:dyDescent="0.25">
      <c r="B306" s="1"/>
      <c r="C306" s="437" t="s">
        <v>87</v>
      </c>
      <c r="D306" s="261">
        <f>'Energy Usage (kWh)'!Y21</f>
        <v>154.32515817309883</v>
      </c>
      <c r="E306" s="214"/>
      <c r="F306" s="184">
        <f>D306*'Residential Rates'!$J$52</f>
        <v>9.1823469112993799</v>
      </c>
      <c r="G306" s="214"/>
      <c r="H306" s="437" t="s">
        <v>87</v>
      </c>
      <c r="I306" s="261">
        <f t="shared" si="60"/>
        <v>648.83065267859342</v>
      </c>
      <c r="J306" s="214"/>
      <c r="K306" s="184">
        <f>I306*'Residential Rates'!$J$52</f>
        <v>38.60542383437631</v>
      </c>
      <c r="L306" s="411"/>
    </row>
    <row r="307" spans="2:12" ht="15.75" thickBot="1" x14ac:dyDescent="0.3">
      <c r="B307" s="1"/>
      <c r="C307" s="438" t="s">
        <v>88</v>
      </c>
      <c r="D307" s="262">
        <f>'Energy Usage (kWh)'!Y22</f>
        <v>176.00904754724721</v>
      </c>
      <c r="E307" s="214"/>
      <c r="F307" s="440">
        <f>D307*'Residential Rates'!$K$52</f>
        <v>10.472538329061209</v>
      </c>
      <c r="G307" s="214"/>
      <c r="H307" s="438" t="s">
        <v>88</v>
      </c>
      <c r="I307" s="262">
        <f t="shared" si="60"/>
        <v>686.99805853625821</v>
      </c>
      <c r="J307" s="214"/>
      <c r="K307" s="440">
        <f>I307*'Residential Rates'!$K$52</f>
        <v>40.876384482907362</v>
      </c>
      <c r="L307" s="411"/>
    </row>
    <row r="308" spans="2:12" ht="15.75" thickBot="1" x14ac:dyDescent="0.3">
      <c r="B308" s="1"/>
      <c r="C308" s="367"/>
      <c r="D308" s="214"/>
      <c r="E308" s="214"/>
      <c r="F308" s="447"/>
      <c r="G308" s="214"/>
      <c r="H308" s="367"/>
      <c r="I308" s="214"/>
      <c r="J308" s="214"/>
      <c r="K308" s="447"/>
      <c r="L308" s="411"/>
    </row>
    <row r="309" spans="2:12" ht="30.75" thickBot="1" x14ac:dyDescent="0.3">
      <c r="B309" s="1"/>
      <c r="C309" s="229" t="s">
        <v>285</v>
      </c>
      <c r="D309" s="295" t="s">
        <v>117</v>
      </c>
      <c r="E309" s="214"/>
      <c r="F309" s="441" t="s">
        <v>96</v>
      </c>
      <c r="G309" s="214"/>
      <c r="H309" s="229" t="s">
        <v>285</v>
      </c>
      <c r="I309" s="295" t="s">
        <v>117</v>
      </c>
      <c r="J309" s="214"/>
      <c r="K309" s="441" t="s">
        <v>96</v>
      </c>
      <c r="L309" s="411"/>
    </row>
    <row r="310" spans="2:12" x14ac:dyDescent="0.25">
      <c r="B310" s="1"/>
      <c r="C310" s="439" t="s">
        <v>79</v>
      </c>
      <c r="D310" s="271">
        <f>'Energy Usage (kWh)'!Z11</f>
        <v>396.74043443210616</v>
      </c>
      <c r="E310" s="214"/>
      <c r="F310" s="442">
        <f>D310*'Residential Rates'!$K$55</f>
        <v>39.35665109566493</v>
      </c>
      <c r="G310" s="214"/>
      <c r="H310" s="439" t="s">
        <v>79</v>
      </c>
      <c r="I310" s="271">
        <f>D310</f>
        <v>396.74043443210616</v>
      </c>
      <c r="J310" s="214"/>
      <c r="K310" s="442">
        <f>F310</f>
        <v>39.35665109566493</v>
      </c>
      <c r="L310" s="411"/>
    </row>
    <row r="311" spans="2:12" x14ac:dyDescent="0.25">
      <c r="B311" s="1"/>
      <c r="C311" s="437" t="s">
        <v>80</v>
      </c>
      <c r="D311" s="261">
        <f>'Energy Usage (kWh)'!Z12</f>
        <v>334.84553792798545</v>
      </c>
      <c r="E311" s="214"/>
      <c r="F311" s="184">
        <f>D311*'Residential Rates'!$K$55</f>
        <v>33.216677362456153</v>
      </c>
      <c r="G311" s="214"/>
      <c r="H311" s="437" t="s">
        <v>80</v>
      </c>
      <c r="I311" s="261">
        <f t="shared" ref="I311:I321" si="61">D311</f>
        <v>334.84553792798545</v>
      </c>
      <c r="J311" s="214"/>
      <c r="K311" s="184">
        <f t="shared" ref="K311:K321" si="62">F311</f>
        <v>33.216677362456153</v>
      </c>
      <c r="L311" s="411"/>
    </row>
    <row r="312" spans="2:12" x14ac:dyDescent="0.25">
      <c r="B312" s="1"/>
      <c r="C312" s="437" t="s">
        <v>81</v>
      </c>
      <c r="D312" s="261">
        <f>'Energy Usage (kWh)'!Z13</f>
        <v>345.72095070713465</v>
      </c>
      <c r="E312" s="214"/>
      <c r="F312" s="184">
        <f>D312*'Residential Rates'!$K$55</f>
        <v>34.295518310147756</v>
      </c>
      <c r="G312" s="214"/>
      <c r="H312" s="437" t="s">
        <v>81</v>
      </c>
      <c r="I312" s="261">
        <f t="shared" si="61"/>
        <v>345.72095070713465</v>
      </c>
      <c r="J312" s="214"/>
      <c r="K312" s="184">
        <f t="shared" si="62"/>
        <v>34.295518310147756</v>
      </c>
      <c r="L312" s="411"/>
    </row>
    <row r="313" spans="2:12" x14ac:dyDescent="0.25">
      <c r="B313" s="1"/>
      <c r="C313" s="437" t="s">
        <v>82</v>
      </c>
      <c r="D313" s="261">
        <f>'Energy Usage (kWh)'!Z14</f>
        <v>308.18514871420791</v>
      </c>
      <c r="E313" s="214"/>
      <c r="F313" s="184">
        <f>D313*'Residential Rates'!$J$55</f>
        <v>30.571966752449423</v>
      </c>
      <c r="G313" s="214"/>
      <c r="H313" s="437" t="s">
        <v>82</v>
      </c>
      <c r="I313" s="261">
        <f t="shared" si="61"/>
        <v>308.18514871420791</v>
      </c>
      <c r="J313" s="214"/>
      <c r="K313" s="184">
        <f t="shared" si="62"/>
        <v>30.571966752449423</v>
      </c>
      <c r="L313" s="411"/>
    </row>
    <row r="314" spans="2:12" x14ac:dyDescent="0.25">
      <c r="B314" s="1"/>
      <c r="C314" s="437" t="s">
        <v>31</v>
      </c>
      <c r="D314" s="261">
        <f>'Energy Usage (kWh)'!Z15</f>
        <v>333.49983334081162</v>
      </c>
      <c r="E314" s="214"/>
      <c r="F314" s="184">
        <f>D314*'Residential Rates'!$J$55</f>
        <v>33.08318346740851</v>
      </c>
      <c r="G314" s="214"/>
      <c r="H314" s="437" t="s">
        <v>31</v>
      </c>
      <c r="I314" s="261">
        <f t="shared" si="61"/>
        <v>333.49983334081162</v>
      </c>
      <c r="J314" s="214"/>
      <c r="K314" s="184">
        <f t="shared" si="62"/>
        <v>33.08318346740851</v>
      </c>
      <c r="L314" s="411"/>
    </row>
    <row r="315" spans="2:12" x14ac:dyDescent="0.25">
      <c r="B315" s="1"/>
      <c r="C315" s="437" t="s">
        <v>83</v>
      </c>
      <c r="D315" s="261">
        <f>'Energy Usage (kWh)'!Z16</f>
        <v>482.93465002471748</v>
      </c>
      <c r="E315" s="214"/>
      <c r="F315" s="184">
        <f>D315*'Residential Rates'!$I$55</f>
        <v>47.907117282451971</v>
      </c>
      <c r="G315" s="214"/>
      <c r="H315" s="437" t="s">
        <v>83</v>
      </c>
      <c r="I315" s="261">
        <f t="shared" si="61"/>
        <v>482.93465002471748</v>
      </c>
      <c r="J315" s="214"/>
      <c r="K315" s="184">
        <f t="shared" si="62"/>
        <v>47.907117282451971</v>
      </c>
      <c r="L315" s="411"/>
    </row>
    <row r="316" spans="2:12" x14ac:dyDescent="0.25">
      <c r="B316" s="1"/>
      <c r="C316" s="437" t="s">
        <v>99</v>
      </c>
      <c r="D316" s="261">
        <f>'Energy Usage (kWh)'!Z17</f>
        <v>696.69341112048392</v>
      </c>
      <c r="E316" s="214"/>
      <c r="F316" s="184">
        <f>D316*'Residential Rates'!$I$55</f>
        <v>69.111986383152001</v>
      </c>
      <c r="G316" s="214"/>
      <c r="H316" s="437" t="s">
        <v>99</v>
      </c>
      <c r="I316" s="261">
        <f t="shared" si="61"/>
        <v>696.69341112048392</v>
      </c>
      <c r="J316" s="214"/>
      <c r="K316" s="184">
        <f t="shared" si="62"/>
        <v>69.111986383152001</v>
      </c>
      <c r="L316" s="411"/>
    </row>
    <row r="317" spans="2:12" x14ac:dyDescent="0.25">
      <c r="B317" s="1"/>
      <c r="C317" s="437" t="s">
        <v>84</v>
      </c>
      <c r="D317" s="261">
        <f>'Energy Usage (kWh)'!Z18</f>
        <v>643.05642639846462</v>
      </c>
      <c r="E317" s="214"/>
      <c r="F317" s="184">
        <f>D317*'Residential Rates'!$I$55</f>
        <v>63.791197498727691</v>
      </c>
      <c r="G317" s="214"/>
      <c r="H317" s="437" t="s">
        <v>84</v>
      </c>
      <c r="I317" s="261">
        <f t="shared" si="61"/>
        <v>643.05642639846462</v>
      </c>
      <c r="J317" s="214"/>
      <c r="K317" s="184">
        <f t="shared" si="62"/>
        <v>63.791197498727691</v>
      </c>
      <c r="L317" s="411"/>
    </row>
    <row r="318" spans="2:12" x14ac:dyDescent="0.25">
      <c r="B318" s="1"/>
      <c r="C318" s="437" t="s">
        <v>100</v>
      </c>
      <c r="D318" s="261">
        <f>'Energy Usage (kWh)'!Z19</f>
        <v>483.03107215273099</v>
      </c>
      <c r="E318" s="214"/>
      <c r="F318" s="184">
        <f>D318*'Residential Rates'!$I$55</f>
        <v>47.916682357550911</v>
      </c>
      <c r="G318" s="214"/>
      <c r="H318" s="437" t="s">
        <v>100</v>
      </c>
      <c r="I318" s="261">
        <f t="shared" si="61"/>
        <v>483.03107215273099</v>
      </c>
      <c r="J318" s="214"/>
      <c r="K318" s="184">
        <f t="shared" si="62"/>
        <v>47.916682357550911</v>
      </c>
      <c r="L318" s="411"/>
    </row>
    <row r="319" spans="2:12" x14ac:dyDescent="0.25">
      <c r="B319" s="1"/>
      <c r="C319" s="437" t="s">
        <v>86</v>
      </c>
      <c r="D319" s="261">
        <f>'Energy Usage (kWh)'!Z20</f>
        <v>344.31389403014396</v>
      </c>
      <c r="E319" s="214"/>
      <c r="F319" s="184">
        <f>D319*'Residential Rates'!$J$55</f>
        <v>34.155938287790278</v>
      </c>
      <c r="G319" s="214"/>
      <c r="H319" s="437" t="s">
        <v>86</v>
      </c>
      <c r="I319" s="261">
        <f t="shared" si="61"/>
        <v>344.31389403014396</v>
      </c>
      <c r="J319" s="214"/>
      <c r="K319" s="184">
        <f t="shared" si="62"/>
        <v>34.155938287790278</v>
      </c>
      <c r="L319" s="411"/>
    </row>
    <row r="320" spans="2:12" x14ac:dyDescent="0.25">
      <c r="B320" s="1"/>
      <c r="C320" s="437" t="s">
        <v>87</v>
      </c>
      <c r="D320" s="261">
        <f>'Energy Usage (kWh)'!Z21</f>
        <v>334.57142990971522</v>
      </c>
      <c r="E320" s="214"/>
      <c r="F320" s="184">
        <f>D320*'Residential Rates'!$J$55</f>
        <v>33.189485847043748</v>
      </c>
      <c r="G320" s="214"/>
      <c r="H320" s="437" t="s">
        <v>87</v>
      </c>
      <c r="I320" s="261">
        <f t="shared" si="61"/>
        <v>334.57142990971522</v>
      </c>
      <c r="J320" s="214"/>
      <c r="K320" s="184">
        <f t="shared" si="62"/>
        <v>33.189485847043748</v>
      </c>
      <c r="L320" s="411"/>
    </row>
    <row r="321" spans="2:12" ht="15.75" thickBot="1" x14ac:dyDescent="0.3">
      <c r="B321" s="1"/>
      <c r="C321" s="438" t="s">
        <v>88</v>
      </c>
      <c r="D321" s="262">
        <f>'Energy Usage (kWh)'!Z22</f>
        <v>375.30136938710268</v>
      </c>
      <c r="E321" s="214"/>
      <c r="F321" s="440">
        <f>D321*'Residential Rates'!$K$55</f>
        <v>37.229895843200588</v>
      </c>
      <c r="G321" s="214"/>
      <c r="H321" s="438" t="s">
        <v>88</v>
      </c>
      <c r="I321" s="262">
        <f t="shared" si="61"/>
        <v>375.30136938710268</v>
      </c>
      <c r="J321" s="214"/>
      <c r="K321" s="440">
        <f t="shared" si="62"/>
        <v>37.229895843200588</v>
      </c>
      <c r="L321" s="411"/>
    </row>
    <row r="322" spans="2:12" ht="15.75" thickBot="1" x14ac:dyDescent="0.3">
      <c r="B322" s="1"/>
      <c r="C322" s="367"/>
      <c r="D322" s="214"/>
      <c r="E322" s="214"/>
      <c r="F322" s="447"/>
      <c r="G322" s="214"/>
      <c r="H322" s="367"/>
      <c r="I322" s="214"/>
      <c r="J322" s="214"/>
      <c r="K322" s="447"/>
      <c r="L322" s="411"/>
    </row>
    <row r="323" spans="2:12" ht="30.75" thickBot="1" x14ac:dyDescent="0.3">
      <c r="B323" s="1"/>
      <c r="C323" s="229" t="s">
        <v>286</v>
      </c>
      <c r="D323" s="295" t="s">
        <v>117</v>
      </c>
      <c r="E323" s="214"/>
      <c r="F323" s="441" t="s">
        <v>96</v>
      </c>
      <c r="G323" s="214"/>
      <c r="H323" s="229" t="s">
        <v>286</v>
      </c>
      <c r="I323" s="295" t="s">
        <v>117</v>
      </c>
      <c r="J323" s="214"/>
      <c r="K323" s="441" t="s">
        <v>96</v>
      </c>
      <c r="L323" s="411"/>
    </row>
    <row r="324" spans="2:12" x14ac:dyDescent="0.25">
      <c r="B324" s="1"/>
      <c r="C324" s="439" t="s">
        <v>79</v>
      </c>
      <c r="D324" s="271">
        <f>'Energy Usage (kWh)'!AA11</f>
        <v>90.3922845702035</v>
      </c>
      <c r="E324" s="214"/>
      <c r="F324" s="442">
        <f>D324*'Residential Rates'!$K$58</f>
        <v>15.24917840699333</v>
      </c>
      <c r="G324" s="214"/>
      <c r="H324" s="439" t="s">
        <v>79</v>
      </c>
      <c r="I324" s="271">
        <f>D324</f>
        <v>90.3922845702035</v>
      </c>
      <c r="J324" s="214"/>
      <c r="K324" s="442">
        <f>F324</f>
        <v>15.24917840699333</v>
      </c>
      <c r="L324" s="411"/>
    </row>
    <row r="325" spans="2:12" x14ac:dyDescent="0.25">
      <c r="B325" s="1"/>
      <c r="C325" s="437" t="s">
        <v>80</v>
      </c>
      <c r="D325" s="261">
        <f>'Energy Usage (kWh)'!AA12</f>
        <v>73.217027675102457</v>
      </c>
      <c r="E325" s="214"/>
      <c r="F325" s="184">
        <f>D325*'Residential Rates'!$K$58</f>
        <v>12.351712568789784</v>
      </c>
      <c r="G325" s="214"/>
      <c r="H325" s="437" t="s">
        <v>80</v>
      </c>
      <c r="I325" s="261">
        <f t="shared" ref="I325:I335" si="63">D325</f>
        <v>73.217027675102457</v>
      </c>
      <c r="J325" s="214"/>
      <c r="K325" s="184">
        <f t="shared" ref="K325:K335" si="64">F325</f>
        <v>12.351712568789784</v>
      </c>
      <c r="L325" s="411"/>
    </row>
    <row r="326" spans="2:12" x14ac:dyDescent="0.25">
      <c r="B326" s="1"/>
      <c r="C326" s="437" t="s">
        <v>81</v>
      </c>
      <c r="D326" s="261">
        <f>'Energy Usage (kWh)'!AA13</f>
        <v>71.39046877971019</v>
      </c>
      <c r="E326" s="214"/>
      <c r="F326" s="184">
        <f>D326*'Residential Rates'!$K$58</f>
        <v>12.043572083137109</v>
      </c>
      <c r="G326" s="214"/>
      <c r="H326" s="437" t="s">
        <v>81</v>
      </c>
      <c r="I326" s="261">
        <f t="shared" si="63"/>
        <v>71.39046877971019</v>
      </c>
      <c r="J326" s="214"/>
      <c r="K326" s="184">
        <f t="shared" si="64"/>
        <v>12.043572083137109</v>
      </c>
      <c r="L326" s="411"/>
    </row>
    <row r="327" spans="2:12" x14ac:dyDescent="0.25">
      <c r="B327" s="1"/>
      <c r="C327" s="437" t="s">
        <v>82</v>
      </c>
      <c r="D327" s="261">
        <f>'Energy Usage (kWh)'!AA14</f>
        <v>71.490180399199744</v>
      </c>
      <c r="E327" s="214"/>
      <c r="F327" s="184">
        <f>D327*'Residential Rates'!$J$58</f>
        <v>9.6368763178121259</v>
      </c>
      <c r="G327" s="214"/>
      <c r="H327" s="437" t="s">
        <v>82</v>
      </c>
      <c r="I327" s="261">
        <f t="shared" si="63"/>
        <v>71.490180399199744</v>
      </c>
      <c r="J327" s="214"/>
      <c r="K327" s="184">
        <f t="shared" si="64"/>
        <v>9.6368763178121259</v>
      </c>
      <c r="L327" s="411"/>
    </row>
    <row r="328" spans="2:12" x14ac:dyDescent="0.25">
      <c r="B328" s="1"/>
      <c r="C328" s="437" t="s">
        <v>31</v>
      </c>
      <c r="D328" s="261">
        <f>'Energy Usage (kWh)'!AA15</f>
        <v>77.467519325009306</v>
      </c>
      <c r="E328" s="214"/>
      <c r="F328" s="184">
        <f>D328*'Residential Rates'!$J$58</f>
        <v>10.442621605011254</v>
      </c>
      <c r="G328" s="214"/>
      <c r="H328" s="437" t="s">
        <v>31</v>
      </c>
      <c r="I328" s="261">
        <f t="shared" si="63"/>
        <v>77.467519325009306</v>
      </c>
      <c r="J328" s="214"/>
      <c r="K328" s="184">
        <f t="shared" si="64"/>
        <v>10.442621605011254</v>
      </c>
      <c r="L328" s="411"/>
    </row>
    <row r="329" spans="2:12" x14ac:dyDescent="0.25">
      <c r="B329" s="1"/>
      <c r="C329" s="437" t="s">
        <v>83</v>
      </c>
      <c r="D329" s="261">
        <f>'Energy Usage (kWh)'!AA16</f>
        <v>114.30647883709631</v>
      </c>
      <c r="E329" s="214"/>
      <c r="F329" s="184">
        <f>D329*'Residential Rates'!$I$58</f>
        <v>22.861295767419264</v>
      </c>
      <c r="G329" s="214"/>
      <c r="H329" s="437" t="s">
        <v>83</v>
      </c>
      <c r="I329" s="261">
        <f t="shared" si="63"/>
        <v>114.30647883709631</v>
      </c>
      <c r="J329" s="214"/>
      <c r="K329" s="184">
        <f t="shared" si="64"/>
        <v>22.861295767419264</v>
      </c>
      <c r="L329" s="411"/>
    </row>
    <row r="330" spans="2:12" x14ac:dyDescent="0.25">
      <c r="B330" s="1"/>
      <c r="C330" s="437" t="s">
        <v>99</v>
      </c>
      <c r="D330" s="261">
        <f>'Energy Usage (kWh)'!AA17</f>
        <v>182.31148112791666</v>
      </c>
      <c r="E330" s="214"/>
      <c r="F330" s="184">
        <f>D330*'Residential Rates'!$I$58</f>
        <v>36.462296225583337</v>
      </c>
      <c r="G330" s="214"/>
      <c r="H330" s="437" t="s">
        <v>99</v>
      </c>
      <c r="I330" s="261">
        <f t="shared" si="63"/>
        <v>182.31148112791666</v>
      </c>
      <c r="J330" s="214"/>
      <c r="K330" s="184">
        <f t="shared" si="64"/>
        <v>36.462296225583337</v>
      </c>
      <c r="L330" s="411"/>
    </row>
    <row r="331" spans="2:12" x14ac:dyDescent="0.25">
      <c r="B331" s="1"/>
      <c r="C331" s="437" t="s">
        <v>84</v>
      </c>
      <c r="D331" s="261">
        <f>'Energy Usage (kWh)'!AA18</f>
        <v>174.70209991420734</v>
      </c>
      <c r="E331" s="214"/>
      <c r="F331" s="184">
        <f>D331*'Residential Rates'!$I$58</f>
        <v>34.940419982841469</v>
      </c>
      <c r="G331" s="214"/>
      <c r="H331" s="437" t="s">
        <v>84</v>
      </c>
      <c r="I331" s="261">
        <f t="shared" si="63"/>
        <v>174.70209991420734</v>
      </c>
      <c r="J331" s="214"/>
      <c r="K331" s="184">
        <f t="shared" si="64"/>
        <v>34.940419982841469</v>
      </c>
      <c r="L331" s="411"/>
    </row>
    <row r="332" spans="2:12" x14ac:dyDescent="0.25">
      <c r="B332" s="1"/>
      <c r="C332" s="437" t="s">
        <v>100</v>
      </c>
      <c r="D332" s="261">
        <f>'Energy Usage (kWh)'!AA19</f>
        <v>112.83125118314349</v>
      </c>
      <c r="E332" s="214"/>
      <c r="F332" s="184">
        <f>D332*'Residential Rates'!$I$58</f>
        <v>22.566250236628701</v>
      </c>
      <c r="G332" s="214"/>
      <c r="H332" s="437" t="s">
        <v>100</v>
      </c>
      <c r="I332" s="261">
        <f t="shared" si="63"/>
        <v>112.83125118314349</v>
      </c>
      <c r="J332" s="214"/>
      <c r="K332" s="184">
        <f t="shared" si="64"/>
        <v>22.566250236628701</v>
      </c>
      <c r="L332" s="411"/>
    </row>
    <row r="333" spans="2:12" x14ac:dyDescent="0.25">
      <c r="B333" s="1"/>
      <c r="C333" s="437" t="s">
        <v>86</v>
      </c>
      <c r="D333" s="261">
        <f>'Energy Usage (kWh)'!AA20</f>
        <v>84.09320454569152</v>
      </c>
      <c r="E333" s="214"/>
      <c r="F333" s="184">
        <f>D333*'Residential Rates'!$J$58</f>
        <v>11.335763972759217</v>
      </c>
      <c r="G333" s="214"/>
      <c r="H333" s="437" t="s">
        <v>86</v>
      </c>
      <c r="I333" s="261">
        <f t="shared" si="63"/>
        <v>84.09320454569152</v>
      </c>
      <c r="J333" s="214"/>
      <c r="K333" s="184">
        <f t="shared" si="64"/>
        <v>11.335763972759217</v>
      </c>
      <c r="L333" s="411"/>
    </row>
    <row r="334" spans="2:12" x14ac:dyDescent="0.25">
      <c r="B334" s="1"/>
      <c r="C334" s="437" t="s">
        <v>87</v>
      </c>
      <c r="D334" s="261">
        <f>'Energy Usage (kWh)'!AA21</f>
        <v>70.76022894561379</v>
      </c>
      <c r="E334" s="214"/>
      <c r="F334" s="184">
        <f>D334*'Residential Rates'!$J$58</f>
        <v>9.5384788618687395</v>
      </c>
      <c r="G334" s="214"/>
      <c r="H334" s="437" t="s">
        <v>87</v>
      </c>
      <c r="I334" s="261">
        <f t="shared" si="63"/>
        <v>70.76022894561379</v>
      </c>
      <c r="J334" s="214"/>
      <c r="K334" s="184">
        <f t="shared" si="64"/>
        <v>9.5384788618687395</v>
      </c>
      <c r="L334" s="411"/>
    </row>
    <row r="335" spans="2:12" ht="15.75" thickBot="1" x14ac:dyDescent="0.3">
      <c r="B335" s="1"/>
      <c r="C335" s="438" t="s">
        <v>88</v>
      </c>
      <c r="D335" s="262">
        <f>'Energy Usage (kWh)'!AA22</f>
        <v>89.297030307597211</v>
      </c>
      <c r="E335" s="214"/>
      <c r="F335" s="440">
        <f>D335*'Residential Rates'!$K$58</f>
        <v>15.064409012891648</v>
      </c>
      <c r="G335" s="214"/>
      <c r="H335" s="438" t="s">
        <v>88</v>
      </c>
      <c r="I335" s="262">
        <f t="shared" si="63"/>
        <v>89.297030307597211</v>
      </c>
      <c r="J335" s="214"/>
      <c r="K335" s="440">
        <f t="shared" si="64"/>
        <v>15.064409012891648</v>
      </c>
      <c r="L335" s="411"/>
    </row>
    <row r="336" spans="2:12" ht="15.75" thickBot="1" x14ac:dyDescent="0.3">
      <c r="B336" s="4"/>
      <c r="C336" s="448"/>
      <c r="D336" s="245"/>
      <c r="E336" s="245"/>
      <c r="F336" s="245"/>
      <c r="G336" s="245"/>
      <c r="H336" s="245"/>
      <c r="I336" s="245"/>
      <c r="J336" s="268"/>
      <c r="K336" s="268"/>
      <c r="L336" s="449"/>
    </row>
    <row r="337" spans="2:12" ht="15.75" thickBot="1" x14ac:dyDescent="0.3"/>
    <row r="338" spans="2:12" ht="15.75" thickBot="1" x14ac:dyDescent="0.3">
      <c r="B338" s="443"/>
      <c r="C338" s="444"/>
      <c r="D338" s="239"/>
      <c r="E338" s="239"/>
      <c r="F338" s="445" t="s">
        <v>125</v>
      </c>
      <c r="G338" s="239"/>
      <c r="H338" s="444"/>
      <c r="I338" s="239"/>
      <c r="J338" s="239"/>
      <c r="K338" s="445" t="s">
        <v>126</v>
      </c>
      <c r="L338" s="446"/>
    </row>
    <row r="339" spans="2:12" ht="30.75" thickBot="1" x14ac:dyDescent="0.3">
      <c r="B339" s="1"/>
      <c r="C339" s="229" t="s">
        <v>287</v>
      </c>
      <c r="D339" s="295" t="s">
        <v>117</v>
      </c>
      <c r="E339" s="214"/>
      <c r="F339" s="441" t="s">
        <v>96</v>
      </c>
      <c r="G339" s="214"/>
      <c r="H339" s="229" t="s">
        <v>287</v>
      </c>
      <c r="I339" s="295" t="s">
        <v>117</v>
      </c>
      <c r="J339" s="214"/>
      <c r="K339" s="441" t="s">
        <v>96</v>
      </c>
      <c r="L339" s="411"/>
    </row>
    <row r="340" spans="2:12" x14ac:dyDescent="0.25">
      <c r="B340" s="1"/>
      <c r="C340" s="439" t="s">
        <v>79</v>
      </c>
      <c r="D340" s="271">
        <f>'Energy Usage (kWh)'!AB11</f>
        <v>156.68329019461635</v>
      </c>
      <c r="E340" s="214"/>
      <c r="F340" s="442">
        <f>D340*'Residential Rates'!$J$65</f>
        <v>9.4166657406964429</v>
      </c>
      <c r="G340" s="214"/>
      <c r="H340" s="439" t="s">
        <v>79</v>
      </c>
      <c r="I340" s="271">
        <f t="shared" ref="I340:I351" si="65">D340+X4</f>
        <v>667.67230118362727</v>
      </c>
      <c r="J340" s="214"/>
      <c r="K340" s="442">
        <f>I340*'Residential Rates'!$J$65</f>
        <v>40.127105301135998</v>
      </c>
      <c r="L340" s="411"/>
    </row>
    <row r="341" spans="2:12" x14ac:dyDescent="0.25">
      <c r="B341" s="1"/>
      <c r="C341" s="437" t="s">
        <v>80</v>
      </c>
      <c r="D341" s="261">
        <f>'Energy Usage (kWh)'!AB12</f>
        <v>138.47735783753456</v>
      </c>
      <c r="E341" s="214"/>
      <c r="F341" s="184">
        <f>D341*'Residential Rates'!$J$65</f>
        <v>8.3224892060358275</v>
      </c>
      <c r="G341" s="214"/>
      <c r="H341" s="437" t="s">
        <v>80</v>
      </c>
      <c r="I341" s="261">
        <f t="shared" si="65"/>
        <v>600.0158193759961</v>
      </c>
      <c r="J341" s="214"/>
      <c r="K341" s="184">
        <f>I341*'Residential Rates'!$J$65</f>
        <v>36.060950744497369</v>
      </c>
      <c r="L341" s="411"/>
    </row>
    <row r="342" spans="2:12" x14ac:dyDescent="0.25">
      <c r="B342" s="1"/>
      <c r="C342" s="437" t="s">
        <v>81</v>
      </c>
      <c r="D342" s="261">
        <f>'Energy Usage (kWh)'!AB13</f>
        <v>141.22784006967174</v>
      </c>
      <c r="E342" s="214"/>
      <c r="F342" s="184">
        <f>D342*'Residential Rates'!$J$65</f>
        <v>8.4877931881872719</v>
      </c>
      <c r="G342" s="214"/>
      <c r="H342" s="437" t="s">
        <v>81</v>
      </c>
      <c r="I342" s="261">
        <f t="shared" si="65"/>
        <v>652.21685105868278</v>
      </c>
      <c r="J342" s="214"/>
      <c r="K342" s="184">
        <f>I342*'Residential Rates'!$J$65</f>
        <v>39.198232748626836</v>
      </c>
      <c r="L342" s="411"/>
    </row>
    <row r="343" spans="2:12" x14ac:dyDescent="0.25">
      <c r="B343" s="1"/>
      <c r="C343" s="437" t="s">
        <v>82</v>
      </c>
      <c r="D343" s="261">
        <f>'Energy Usage (kWh)'!AB14</f>
        <v>121.53415639873981</v>
      </c>
      <c r="E343" s="214"/>
      <c r="F343" s="184">
        <f>D343*'Residential Rates'!$J$65</f>
        <v>7.3042027995642629</v>
      </c>
      <c r="G343" s="214"/>
      <c r="H343" s="437" t="s">
        <v>82</v>
      </c>
      <c r="I343" s="261">
        <f t="shared" si="65"/>
        <v>616.03965090423435</v>
      </c>
      <c r="J343" s="214"/>
      <c r="K343" s="184">
        <f>I343*'Residential Rates'!$J$65</f>
        <v>37.023983019344485</v>
      </c>
      <c r="L343" s="411"/>
    </row>
    <row r="344" spans="2:12" x14ac:dyDescent="0.25">
      <c r="B344" s="1"/>
      <c r="C344" s="437" t="s">
        <v>31</v>
      </c>
      <c r="D344" s="261">
        <f>'Energy Usage (kWh)'!AB15</f>
        <v>124.35786938590223</v>
      </c>
      <c r="E344" s="214"/>
      <c r="F344" s="184">
        <f>D344*'Residential Rates'!$J$65</f>
        <v>7.4739079500927241</v>
      </c>
      <c r="G344" s="214"/>
      <c r="H344" s="437" t="s">
        <v>31</v>
      </c>
      <c r="I344" s="261">
        <f t="shared" si="65"/>
        <v>635.34688037491321</v>
      </c>
      <c r="J344" s="214"/>
      <c r="K344" s="184">
        <f>I344*'Residential Rates'!$J$65</f>
        <v>38.184347510532284</v>
      </c>
      <c r="L344" s="411"/>
    </row>
    <row r="345" spans="2:12" x14ac:dyDescent="0.25">
      <c r="B345" s="1"/>
      <c r="C345" s="437" t="s">
        <v>83</v>
      </c>
      <c r="D345" s="261">
        <f>'Energy Usage (kWh)'!AB16</f>
        <v>172.00548752653947</v>
      </c>
      <c r="E345" s="214"/>
      <c r="F345" s="184">
        <f>D345*'Residential Rates'!$I$65</f>
        <v>10.337529800345022</v>
      </c>
      <c r="G345" s="214"/>
      <c r="H345" s="437" t="s">
        <v>83</v>
      </c>
      <c r="I345" s="261">
        <f t="shared" si="65"/>
        <v>666.51098203203401</v>
      </c>
      <c r="J345" s="214"/>
      <c r="K345" s="184">
        <f>I345*'Residential Rates'!$I$65</f>
        <v>40.057310020125243</v>
      </c>
      <c r="L345" s="411"/>
    </row>
    <row r="346" spans="2:12" x14ac:dyDescent="0.25">
      <c r="B346" s="1"/>
      <c r="C346" s="437" t="s">
        <v>99</v>
      </c>
      <c r="D346" s="261">
        <f>'Energy Usage (kWh)'!AB17</f>
        <v>251.80634812478553</v>
      </c>
      <c r="E346" s="214"/>
      <c r="F346" s="184">
        <f>D346*'Residential Rates'!$I$65</f>
        <v>15.13356152229961</v>
      </c>
      <c r="G346" s="214"/>
      <c r="H346" s="437" t="s">
        <v>99</v>
      </c>
      <c r="I346" s="261">
        <f t="shared" si="65"/>
        <v>762.79535911379651</v>
      </c>
      <c r="J346" s="214"/>
      <c r="K346" s="184">
        <f>I346*'Residential Rates'!$I$65</f>
        <v>45.844001082739169</v>
      </c>
      <c r="L346" s="411"/>
    </row>
    <row r="347" spans="2:12" x14ac:dyDescent="0.25">
      <c r="B347" s="1"/>
      <c r="C347" s="437" t="s">
        <v>84</v>
      </c>
      <c r="D347" s="261">
        <f>'Energy Usage (kWh)'!AB18</f>
        <v>238.88520148110939</v>
      </c>
      <c r="E347" s="214"/>
      <c r="F347" s="184">
        <f>D347*'Residential Rates'!$I$65</f>
        <v>14.357000609014674</v>
      </c>
      <c r="G347" s="214"/>
      <c r="H347" s="437" t="s">
        <v>84</v>
      </c>
      <c r="I347" s="261">
        <f t="shared" si="65"/>
        <v>749.87421247012037</v>
      </c>
      <c r="J347" s="214"/>
      <c r="K347" s="184">
        <f>I347*'Residential Rates'!$I$65</f>
        <v>45.067440169454237</v>
      </c>
      <c r="L347" s="411"/>
    </row>
    <row r="348" spans="2:12" x14ac:dyDescent="0.25">
      <c r="B348" s="1"/>
      <c r="C348" s="437" t="s">
        <v>100</v>
      </c>
      <c r="D348" s="261">
        <f>'Energy Usage (kWh)'!AB19</f>
        <v>179.8857002596867</v>
      </c>
      <c r="E348" s="214"/>
      <c r="F348" s="184">
        <f>D348*'Residential Rates'!$I$65</f>
        <v>10.81113058560717</v>
      </c>
      <c r="G348" s="214"/>
      <c r="H348" s="437" t="s">
        <v>100</v>
      </c>
      <c r="I348" s="261">
        <f t="shared" si="65"/>
        <v>674.39119476518124</v>
      </c>
      <c r="J348" s="214"/>
      <c r="K348" s="184">
        <f>I348*'Residential Rates'!$I$65</f>
        <v>40.530910805387393</v>
      </c>
      <c r="L348" s="411"/>
    </row>
    <row r="349" spans="2:12" x14ac:dyDescent="0.25">
      <c r="B349" s="1"/>
      <c r="C349" s="437" t="s">
        <v>86</v>
      </c>
      <c r="D349" s="261">
        <f>'Energy Usage (kWh)'!AB20</f>
        <v>134.33617686278595</v>
      </c>
      <c r="E349" s="214"/>
      <c r="F349" s="184">
        <f>D349*'Residential Rates'!$J$65</f>
        <v>8.0736042294534354</v>
      </c>
      <c r="G349" s="214"/>
      <c r="H349" s="437" t="s">
        <v>86</v>
      </c>
      <c r="I349" s="261">
        <f t="shared" si="65"/>
        <v>645.32518785179695</v>
      </c>
      <c r="J349" s="214"/>
      <c r="K349" s="184">
        <f>I349*'Residential Rates'!$J$65</f>
        <v>38.784043789892998</v>
      </c>
      <c r="L349" s="411"/>
    </row>
    <row r="350" spans="2:12" x14ac:dyDescent="0.25">
      <c r="B350" s="1"/>
      <c r="C350" s="437" t="s">
        <v>87</v>
      </c>
      <c r="D350" s="261">
        <f>'Energy Usage (kWh)'!AB21</f>
        <v>128.7463162421879</v>
      </c>
      <c r="E350" s="214"/>
      <c r="F350" s="184">
        <f>D350*'Residential Rates'!$J$65</f>
        <v>7.7376536061554928</v>
      </c>
      <c r="G350" s="214"/>
      <c r="H350" s="437" t="s">
        <v>87</v>
      </c>
      <c r="I350" s="261">
        <f t="shared" si="65"/>
        <v>623.25181074768238</v>
      </c>
      <c r="J350" s="214"/>
      <c r="K350" s="184">
        <f>I350*'Residential Rates'!$J$65</f>
        <v>37.457433825935709</v>
      </c>
      <c r="L350" s="411"/>
    </row>
    <row r="351" spans="2:12" ht="15.75" thickBot="1" x14ac:dyDescent="0.3">
      <c r="B351" s="1"/>
      <c r="C351" s="438" t="s">
        <v>88</v>
      </c>
      <c r="D351" s="262">
        <f>'Energy Usage (kWh)'!AB22</f>
        <v>145.81989831585665</v>
      </c>
      <c r="E351" s="214"/>
      <c r="F351" s="440">
        <f>D351*'Residential Rates'!$J$65</f>
        <v>8.763775888782984</v>
      </c>
      <c r="G351" s="214"/>
      <c r="H351" s="438" t="s">
        <v>88</v>
      </c>
      <c r="I351" s="262">
        <f t="shared" si="65"/>
        <v>656.8089093048676</v>
      </c>
      <c r="J351" s="214"/>
      <c r="K351" s="440">
        <f>I351*'Residential Rates'!$J$65</f>
        <v>39.474215449222541</v>
      </c>
      <c r="L351" s="411"/>
    </row>
    <row r="352" spans="2:12" ht="15.75" thickBot="1" x14ac:dyDescent="0.3">
      <c r="B352" s="1"/>
      <c r="C352" s="367"/>
      <c r="D352" s="214"/>
      <c r="E352" s="214"/>
      <c r="F352" s="447"/>
      <c r="G352" s="214"/>
      <c r="H352" s="367"/>
      <c r="I352" s="214"/>
      <c r="J352" s="214"/>
      <c r="K352" s="447"/>
      <c r="L352" s="411"/>
    </row>
    <row r="353" spans="2:12" ht="30.75" thickBot="1" x14ac:dyDescent="0.3">
      <c r="B353" s="1"/>
      <c r="C353" s="229" t="s">
        <v>288</v>
      </c>
      <c r="D353" s="295" t="s">
        <v>117</v>
      </c>
      <c r="E353" s="214"/>
      <c r="F353" s="441" t="s">
        <v>96</v>
      </c>
      <c r="G353" s="214"/>
      <c r="H353" s="229" t="s">
        <v>288</v>
      </c>
      <c r="I353" s="295" t="s">
        <v>117</v>
      </c>
      <c r="J353" s="214"/>
      <c r="K353" s="441" t="s">
        <v>96</v>
      </c>
      <c r="L353" s="411"/>
    </row>
    <row r="354" spans="2:12" x14ac:dyDescent="0.25">
      <c r="B354" s="1"/>
      <c r="C354" s="439" t="s">
        <v>79</v>
      </c>
      <c r="D354" s="271">
        <f>'Energy Usage (kWh)'!AC11</f>
        <v>517.84113812648877</v>
      </c>
      <c r="E354" s="214"/>
      <c r="F354" s="442">
        <f>D354*'Residential Rates'!$J$68</f>
        <v>52.612659633651255</v>
      </c>
      <c r="G354" s="214"/>
      <c r="H354" s="439" t="s">
        <v>79</v>
      </c>
      <c r="I354" s="271">
        <f>D354</f>
        <v>517.84113812648877</v>
      </c>
      <c r="J354" s="214"/>
      <c r="K354" s="442">
        <f>F354</f>
        <v>52.612659633651255</v>
      </c>
      <c r="L354" s="411"/>
    </row>
    <row r="355" spans="2:12" x14ac:dyDescent="0.25">
      <c r="B355" s="1"/>
      <c r="C355" s="437" t="s">
        <v>80</v>
      </c>
      <c r="D355" s="261">
        <f>'Energy Usage (kWh)'!AC12</f>
        <v>434.48966246513157</v>
      </c>
      <c r="E355" s="214"/>
      <c r="F355" s="184">
        <f>D355*'Residential Rates'!$J$68</f>
        <v>44.14414970645737</v>
      </c>
      <c r="G355" s="214"/>
      <c r="H355" s="437" t="s">
        <v>80</v>
      </c>
      <c r="I355" s="261">
        <f t="shared" ref="I355:I365" si="66">D355</f>
        <v>434.48966246513157</v>
      </c>
      <c r="J355" s="214"/>
      <c r="K355" s="184">
        <f t="shared" ref="K355:K365" si="67">F355</f>
        <v>44.14414970645737</v>
      </c>
      <c r="L355" s="411"/>
    </row>
    <row r="356" spans="2:12" x14ac:dyDescent="0.25">
      <c r="B356" s="1"/>
      <c r="C356" s="437" t="s">
        <v>81</v>
      </c>
      <c r="D356" s="261">
        <f>'Energy Usage (kWh)'!AC13</f>
        <v>444.83252731593495</v>
      </c>
      <c r="E356" s="214"/>
      <c r="F356" s="184">
        <f>D356*'Residential Rates'!$J$68</f>
        <v>45.194984775298991</v>
      </c>
      <c r="G356" s="214"/>
      <c r="H356" s="437" t="s">
        <v>81</v>
      </c>
      <c r="I356" s="261">
        <f t="shared" si="66"/>
        <v>444.83252731593495</v>
      </c>
      <c r="J356" s="214"/>
      <c r="K356" s="184">
        <f t="shared" si="67"/>
        <v>45.194984775298991</v>
      </c>
      <c r="L356" s="411"/>
    </row>
    <row r="357" spans="2:12" x14ac:dyDescent="0.25">
      <c r="B357" s="1"/>
      <c r="C357" s="437" t="s">
        <v>82</v>
      </c>
      <c r="D357" s="261">
        <f>'Energy Usage (kWh)'!AC14</f>
        <v>404.67739845567428</v>
      </c>
      <c r="E357" s="214"/>
      <c r="F357" s="184">
        <f>D357*'Residential Rates'!$J$68</f>
        <v>41.115223683096502</v>
      </c>
      <c r="G357" s="214"/>
      <c r="H357" s="437" t="s">
        <v>82</v>
      </c>
      <c r="I357" s="261">
        <f t="shared" si="66"/>
        <v>404.67739845567428</v>
      </c>
      <c r="J357" s="214"/>
      <c r="K357" s="184">
        <f t="shared" si="67"/>
        <v>41.115223683096502</v>
      </c>
      <c r="L357" s="411"/>
    </row>
    <row r="358" spans="2:12" x14ac:dyDescent="0.25">
      <c r="B358" s="1"/>
      <c r="C358" s="437" t="s">
        <v>31</v>
      </c>
      <c r="D358" s="261">
        <f>'Energy Usage (kWh)'!AC15</f>
        <v>437.63985804326637</v>
      </c>
      <c r="E358" s="214"/>
      <c r="F358" s="184">
        <f>D358*'Residential Rates'!$J$68</f>
        <v>44.464209577195859</v>
      </c>
      <c r="G358" s="214"/>
      <c r="H358" s="437" t="s">
        <v>31</v>
      </c>
      <c r="I358" s="261">
        <f t="shared" si="66"/>
        <v>437.63985804326637</v>
      </c>
      <c r="J358" s="214"/>
      <c r="K358" s="184">
        <f t="shared" si="67"/>
        <v>44.464209577195859</v>
      </c>
      <c r="L358" s="411"/>
    </row>
    <row r="359" spans="2:12" x14ac:dyDescent="0.25">
      <c r="B359" s="1"/>
      <c r="C359" s="437" t="s">
        <v>83</v>
      </c>
      <c r="D359" s="261">
        <f>'Energy Usage (kWh)'!AC16</f>
        <v>634.4411041078323</v>
      </c>
      <c r="E359" s="214"/>
      <c r="F359" s="184">
        <f>D359*'Residential Rates'!$I$68</f>
        <v>79.051361571835912</v>
      </c>
      <c r="G359" s="214"/>
      <c r="H359" s="437" t="s">
        <v>83</v>
      </c>
      <c r="I359" s="261">
        <f t="shared" si="66"/>
        <v>634.4411041078323</v>
      </c>
      <c r="J359" s="214"/>
      <c r="K359" s="184">
        <f t="shared" si="67"/>
        <v>79.051361571835912</v>
      </c>
      <c r="L359" s="411"/>
    </row>
    <row r="360" spans="2:12" x14ac:dyDescent="0.25">
      <c r="B360" s="1"/>
      <c r="C360" s="437" t="s">
        <v>99</v>
      </c>
      <c r="D360" s="261">
        <f>'Energy Usage (kWh)'!AC17</f>
        <v>932.51553270157194</v>
      </c>
      <c r="E360" s="214"/>
      <c r="F360" s="184">
        <f>D360*'Residential Rates'!$I$68</f>
        <v>116.19143537461586</v>
      </c>
      <c r="G360" s="214"/>
      <c r="H360" s="437" t="s">
        <v>99</v>
      </c>
      <c r="I360" s="261">
        <f t="shared" si="66"/>
        <v>932.51553270157194</v>
      </c>
      <c r="J360" s="214"/>
      <c r="K360" s="184">
        <f t="shared" si="67"/>
        <v>116.19143537461586</v>
      </c>
      <c r="L360" s="411"/>
    </row>
    <row r="361" spans="2:12" x14ac:dyDescent="0.25">
      <c r="B361" s="1"/>
      <c r="C361" s="437" t="s">
        <v>84</v>
      </c>
      <c r="D361" s="261">
        <f>'Energy Usage (kWh)'!AC18</f>
        <v>867.20792167730724</v>
      </c>
      <c r="E361" s="214"/>
      <c r="F361" s="184">
        <f>D361*'Residential Rates'!$I$68</f>
        <v>108.05410704099249</v>
      </c>
      <c r="G361" s="214"/>
      <c r="H361" s="437" t="s">
        <v>84</v>
      </c>
      <c r="I361" s="261">
        <f t="shared" si="66"/>
        <v>867.20792167730724</v>
      </c>
      <c r="J361" s="214"/>
      <c r="K361" s="184">
        <f t="shared" si="67"/>
        <v>108.05410704099249</v>
      </c>
      <c r="L361" s="411"/>
    </row>
    <row r="362" spans="2:12" x14ac:dyDescent="0.25">
      <c r="B362" s="1"/>
      <c r="C362" s="437" t="s">
        <v>100</v>
      </c>
      <c r="D362" s="261">
        <f>'Energy Usage (kWh)'!AC19</f>
        <v>633.08274655203638</v>
      </c>
      <c r="E362" s="214"/>
      <c r="F362" s="184">
        <f>D362*'Residential Rates'!$I$68</f>
        <v>78.882110220383737</v>
      </c>
      <c r="G362" s="214"/>
      <c r="H362" s="437" t="s">
        <v>100</v>
      </c>
      <c r="I362" s="261">
        <f t="shared" si="66"/>
        <v>633.08274655203638</v>
      </c>
      <c r="J362" s="214"/>
      <c r="K362" s="184">
        <f t="shared" si="67"/>
        <v>78.882110220383737</v>
      </c>
      <c r="L362" s="411"/>
    </row>
    <row r="363" spans="2:12" x14ac:dyDescent="0.25">
      <c r="B363" s="1"/>
      <c r="C363" s="437" t="s">
        <v>86</v>
      </c>
      <c r="D363" s="261">
        <f>'Energy Usage (kWh)'!AC20</f>
        <v>455.24044300419564</v>
      </c>
      <c r="E363" s="214"/>
      <c r="F363" s="184">
        <f>D363*'Residential Rates'!$J$68</f>
        <v>46.252429009226276</v>
      </c>
      <c r="G363" s="214"/>
      <c r="H363" s="437" t="s">
        <v>86</v>
      </c>
      <c r="I363" s="261">
        <f t="shared" si="66"/>
        <v>455.24044300419564</v>
      </c>
      <c r="J363" s="214"/>
      <c r="K363" s="184">
        <f t="shared" si="67"/>
        <v>46.252429009226276</v>
      </c>
      <c r="L363" s="411"/>
    </row>
    <row r="364" spans="2:12" x14ac:dyDescent="0.25">
      <c r="B364" s="1"/>
      <c r="C364" s="437" t="s">
        <v>87</v>
      </c>
      <c r="D364" s="261">
        <f>'Energy Usage (kWh)'!AC21</f>
        <v>430.91050078623999</v>
      </c>
      <c r="E364" s="214"/>
      <c r="F364" s="184">
        <f>D364*'Residential Rates'!$J$68</f>
        <v>43.780506879881983</v>
      </c>
      <c r="G364" s="214"/>
      <c r="H364" s="437" t="s">
        <v>87</v>
      </c>
      <c r="I364" s="261">
        <f t="shared" si="66"/>
        <v>430.91050078623999</v>
      </c>
      <c r="J364" s="214"/>
      <c r="K364" s="184">
        <f t="shared" si="67"/>
        <v>43.780506879881983</v>
      </c>
      <c r="L364" s="411"/>
    </row>
    <row r="365" spans="2:12" ht="15.75" thickBot="1" x14ac:dyDescent="0.3">
      <c r="B365" s="1"/>
      <c r="C365" s="438" t="s">
        <v>88</v>
      </c>
      <c r="D365" s="262">
        <f>'Energy Usage (kWh)'!AC22</f>
        <v>494.78754892609038</v>
      </c>
      <c r="E365" s="214"/>
      <c r="F365" s="440">
        <f>D365*'Residential Rates'!$J$68</f>
        <v>50.270414970890783</v>
      </c>
      <c r="G365" s="214"/>
      <c r="H365" s="438" t="s">
        <v>88</v>
      </c>
      <c r="I365" s="262">
        <f t="shared" si="66"/>
        <v>494.78754892609038</v>
      </c>
      <c r="J365" s="214"/>
      <c r="K365" s="440">
        <f t="shared" si="67"/>
        <v>50.270414970890783</v>
      </c>
      <c r="L365" s="411"/>
    </row>
    <row r="366" spans="2:12" ht="15.75" thickBot="1" x14ac:dyDescent="0.3">
      <c r="B366" s="4"/>
      <c r="C366" s="448"/>
      <c r="D366" s="245"/>
      <c r="E366" s="245"/>
      <c r="F366" s="245"/>
      <c r="G366" s="245"/>
      <c r="H366" s="245"/>
      <c r="I366" s="245"/>
      <c r="J366" s="268"/>
      <c r="K366" s="268"/>
      <c r="L366" s="449"/>
    </row>
  </sheetData>
  <mergeCells count="5">
    <mergeCell ref="C32:D32"/>
    <mergeCell ref="W2:X2"/>
    <mergeCell ref="M2:U2"/>
    <mergeCell ref="C2:K2"/>
    <mergeCell ref="N206:S207"/>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92"/>
  <sheetViews>
    <sheetView workbookViewId="0">
      <selection activeCell="B181" sqref="B181:O185"/>
    </sheetView>
  </sheetViews>
  <sheetFormatPr defaultRowHeight="15" x14ac:dyDescent="0.25"/>
  <cols>
    <col min="2" max="2" width="41.5703125" customWidth="1"/>
    <col min="3" max="3" width="8.5703125" customWidth="1"/>
    <col min="11" max="11" width="11.140625" customWidth="1"/>
    <col min="13" max="13" width="11.28515625" customWidth="1"/>
    <col min="14" max="15" width="11.5703125" customWidth="1"/>
    <col min="17" max="17" width="12" bestFit="1" customWidth="1"/>
    <col min="18" max="18" width="26.28515625" customWidth="1"/>
  </cols>
  <sheetData>
    <row r="1" spans="2:24" ht="15.75" thickBot="1" x14ac:dyDescent="0.3">
      <c r="O1" s="138"/>
    </row>
    <row r="2" spans="2:24" ht="29.45" customHeight="1" thickBot="1" x14ac:dyDescent="0.3">
      <c r="B2" s="303" t="s">
        <v>27</v>
      </c>
      <c r="C2" s="302" t="s">
        <v>28</v>
      </c>
      <c r="D2" s="300" t="s">
        <v>29</v>
      </c>
      <c r="E2" s="300" t="s">
        <v>30</v>
      </c>
      <c r="F2" s="300" t="s">
        <v>116</v>
      </c>
      <c r="G2" s="300" t="s">
        <v>31</v>
      </c>
      <c r="H2" s="300" t="s">
        <v>32</v>
      </c>
      <c r="I2" s="300" t="s">
        <v>33</v>
      </c>
      <c r="J2" s="300" t="s">
        <v>34</v>
      </c>
      <c r="K2" s="300" t="s">
        <v>35</v>
      </c>
      <c r="L2" s="300" t="s">
        <v>36</v>
      </c>
      <c r="M2" s="300" t="s">
        <v>37</v>
      </c>
      <c r="N2" s="301" t="s">
        <v>38</v>
      </c>
      <c r="O2" s="138"/>
      <c r="R2" s="134" t="s">
        <v>232</v>
      </c>
      <c r="S2" s="596" t="s">
        <v>306</v>
      </c>
      <c r="T2" s="597"/>
      <c r="U2" s="597"/>
      <c r="V2" s="597"/>
      <c r="W2" s="597"/>
      <c r="X2" s="597"/>
    </row>
    <row r="3" spans="2:24" ht="23.45" customHeight="1" thickBot="1" x14ac:dyDescent="0.3">
      <c r="B3" s="304" t="s">
        <v>233</v>
      </c>
      <c r="C3" s="390">
        <f>31/7</f>
        <v>4.4285714285714288</v>
      </c>
      <c r="D3" s="391">
        <f>28/7</f>
        <v>4</v>
      </c>
      <c r="E3" s="391">
        <f>31/7</f>
        <v>4.4285714285714288</v>
      </c>
      <c r="F3" s="391">
        <f>30/7</f>
        <v>4.2857142857142856</v>
      </c>
      <c r="G3" s="391">
        <f>31/7</f>
        <v>4.4285714285714288</v>
      </c>
      <c r="H3" s="391">
        <f>30/7</f>
        <v>4.2857142857142856</v>
      </c>
      <c r="I3" s="391">
        <f>31/7</f>
        <v>4.4285714285714288</v>
      </c>
      <c r="J3" s="391">
        <f>31/7</f>
        <v>4.4285714285714288</v>
      </c>
      <c r="K3" s="391">
        <f>30/7</f>
        <v>4.2857142857142856</v>
      </c>
      <c r="L3" s="391">
        <f>31/7</f>
        <v>4.4285714285714288</v>
      </c>
      <c r="M3" s="391">
        <f>30/7</f>
        <v>4.2857142857142856</v>
      </c>
      <c r="N3" s="392">
        <f>31/7</f>
        <v>4.4285714285714288</v>
      </c>
      <c r="R3" s="351">
        <f>R6/52</f>
        <v>230.76923076923077</v>
      </c>
      <c r="S3" s="596"/>
      <c r="T3" s="597"/>
      <c r="U3" s="597"/>
      <c r="V3" s="597"/>
      <c r="W3" s="597"/>
      <c r="X3" s="597"/>
    </row>
    <row r="4" spans="2:24" ht="15.75" thickBot="1" x14ac:dyDescent="0.3">
      <c r="C4" s="37"/>
      <c r="D4" s="37"/>
      <c r="E4" s="37"/>
      <c r="F4" s="37"/>
      <c r="G4" s="37"/>
      <c r="H4" s="37"/>
      <c r="I4" s="37"/>
      <c r="J4" s="37"/>
      <c r="K4" s="37"/>
      <c r="L4" s="37"/>
      <c r="M4" s="37"/>
      <c r="N4" s="37"/>
      <c r="O4" s="174"/>
    </row>
    <row r="5" spans="2:24" ht="16.5" thickBot="1" x14ac:dyDescent="0.3">
      <c r="B5" s="224" t="s">
        <v>137</v>
      </c>
      <c r="C5" s="225" t="s">
        <v>79</v>
      </c>
      <c r="D5" s="226" t="s">
        <v>80</v>
      </c>
      <c r="E5" s="226" t="s">
        <v>81</v>
      </c>
      <c r="F5" s="226" t="s">
        <v>82</v>
      </c>
      <c r="G5" s="226" t="s">
        <v>31</v>
      </c>
      <c r="H5" s="226" t="s">
        <v>83</v>
      </c>
      <c r="I5" s="226" t="s">
        <v>99</v>
      </c>
      <c r="J5" s="226" t="s">
        <v>84</v>
      </c>
      <c r="K5" s="226" t="s">
        <v>100</v>
      </c>
      <c r="L5" s="226" t="s">
        <v>86</v>
      </c>
      <c r="M5" s="226" t="s">
        <v>87</v>
      </c>
      <c r="N5" s="226" t="s">
        <v>88</v>
      </c>
      <c r="O5" s="265" t="s">
        <v>91</v>
      </c>
      <c r="P5" s="139"/>
      <c r="R5" s="134" t="s">
        <v>124</v>
      </c>
      <c r="S5" s="213" t="s">
        <v>138</v>
      </c>
    </row>
    <row r="6" spans="2:24" ht="16.5" thickBot="1" x14ac:dyDescent="0.3">
      <c r="B6" s="227" t="str">
        <f>'List of EV''s'!B6</f>
        <v>Audi eTron</v>
      </c>
      <c r="C6" s="490">
        <f>('Charging &amp; Consumption'!$R$3*C$3)/'List of EV''s'!$D6</f>
        <v>4.5220266459204517</v>
      </c>
      <c r="D6" s="491">
        <f>('Charging &amp; Consumption'!$R$3*D$3)/'List of EV''s'!$D6</f>
        <v>4.0844111640571814</v>
      </c>
      <c r="E6" s="491">
        <f>('Charging &amp; Consumption'!$R$3*E$3)/'List of EV''s'!$D6</f>
        <v>4.5220266459204517</v>
      </c>
      <c r="F6" s="491">
        <f>('Charging &amp; Consumption'!$R$3*F$3)/'List of EV''s'!$D6</f>
        <v>4.3761548186326946</v>
      </c>
      <c r="G6" s="491">
        <f>('Charging &amp; Consumption'!$R$3*G$3)/'List of EV''s'!$D6</f>
        <v>4.5220266459204517</v>
      </c>
      <c r="H6" s="491">
        <f>('Charging &amp; Consumption'!$R$3*H$3)/'List of EV''s'!$D6</f>
        <v>4.3761548186326946</v>
      </c>
      <c r="I6" s="491">
        <f>('Charging &amp; Consumption'!$R$3*I$3)/'List of EV''s'!$D6</f>
        <v>4.5220266459204517</v>
      </c>
      <c r="J6" s="491">
        <f>('Charging &amp; Consumption'!$R$3*J$3)/'List of EV''s'!$D6</f>
        <v>4.5220266459204517</v>
      </c>
      <c r="K6" s="491">
        <f>('Charging &amp; Consumption'!$R$3*K$3)/'List of EV''s'!$D6</f>
        <v>4.3761548186326946</v>
      </c>
      <c r="L6" s="491">
        <f>('Charging &amp; Consumption'!$R$3*L$3)/'List of EV''s'!$D6</f>
        <v>4.5220266459204517</v>
      </c>
      <c r="M6" s="491">
        <f>('Charging &amp; Consumption'!$R$3*M$3)/'List of EV''s'!$D6</f>
        <v>4.3761548186326946</v>
      </c>
      <c r="N6" s="492">
        <f>('Charging &amp; Consumption'!$R$3*N$3)/'List of EV''s'!$D6</f>
        <v>4.5220266459204517</v>
      </c>
      <c r="O6" s="493">
        <f t="shared" ref="O6:O9" si="0">SUM(C6:N6)</f>
        <v>53.24321696003112</v>
      </c>
      <c r="R6" s="351">
        <f>'Background Calcs'!C12</f>
        <v>12000</v>
      </c>
    </row>
    <row r="7" spans="2:24" ht="16.5" thickBot="1" x14ac:dyDescent="0.3">
      <c r="B7" s="227" t="str">
        <f>'List of EV''s'!B7</f>
        <v>Audi e-tron Sportback</v>
      </c>
      <c r="C7" s="305">
        <f>('Charging &amp; Consumption'!$R$3*C$3)/'List of EV''s'!$D7</f>
        <v>4.5421245421245429</v>
      </c>
      <c r="D7" s="306">
        <f>('Charging &amp; Consumption'!$R$3*D$3)/'List of EV''s'!$D7</f>
        <v>4.1025641025641022</v>
      </c>
      <c r="E7" s="306">
        <f>('Charging &amp; Consumption'!$R$3*E$3)/'List of EV''s'!$D7</f>
        <v>4.5421245421245429</v>
      </c>
      <c r="F7" s="306">
        <f>('Charging &amp; Consumption'!$R$3*F$3)/'List of EV''s'!$D7</f>
        <v>4.3956043956043951</v>
      </c>
      <c r="G7" s="306">
        <f>('Charging &amp; Consumption'!$R$3*G$3)/'List of EV''s'!$D7</f>
        <v>4.5421245421245429</v>
      </c>
      <c r="H7" s="306">
        <f>('Charging &amp; Consumption'!$R$3*H$3)/'List of EV''s'!$D7</f>
        <v>4.3956043956043951</v>
      </c>
      <c r="I7" s="306">
        <f>('Charging &amp; Consumption'!$R$3*I$3)/'List of EV''s'!$D7</f>
        <v>4.5421245421245429</v>
      </c>
      <c r="J7" s="306">
        <f>('Charging &amp; Consumption'!$R$3*J$3)/'List of EV''s'!$D7</f>
        <v>4.5421245421245429</v>
      </c>
      <c r="K7" s="306">
        <f>('Charging &amp; Consumption'!$R$3*K$3)/'List of EV''s'!$D7</f>
        <v>4.3956043956043951</v>
      </c>
      <c r="L7" s="306">
        <f>('Charging &amp; Consumption'!$R$3*L$3)/'List of EV''s'!$D7</f>
        <v>4.5421245421245429</v>
      </c>
      <c r="M7" s="306">
        <f>('Charging &amp; Consumption'!$R$3*M$3)/'List of EV''s'!$D7</f>
        <v>4.3956043956043951</v>
      </c>
      <c r="N7" s="307">
        <f>('Charging &amp; Consumption'!$R$3*N$3)/'List of EV''s'!$D7</f>
        <v>4.5421245421245429</v>
      </c>
      <c r="O7" s="308">
        <f t="shared" ref="O7:O8" si="1">SUM(C7:N7)</f>
        <v>53.479853479853475</v>
      </c>
      <c r="R7" s="577"/>
    </row>
    <row r="8" spans="2:24" ht="16.5" thickBot="1" x14ac:dyDescent="0.3">
      <c r="B8" s="227" t="str">
        <f>'List of EV''s'!B8</f>
        <v>Audi e-tron GT</v>
      </c>
      <c r="C8" s="305">
        <f>('Charging &amp; Consumption'!$R$3*C$3)/'List of EV''s'!$D8</f>
        <v>4.2940253024286639</v>
      </c>
      <c r="D8" s="306">
        <f>('Charging &amp; Consumption'!$R$3*D$3)/'List of EV''s'!$D8</f>
        <v>3.8784744667097608</v>
      </c>
      <c r="E8" s="306">
        <f>('Charging &amp; Consumption'!$R$3*E$3)/'List of EV''s'!$D8</f>
        <v>4.2940253024286639</v>
      </c>
      <c r="F8" s="306">
        <f>('Charging &amp; Consumption'!$R$3*F$3)/'List of EV''s'!$D8</f>
        <v>4.1555083571890297</v>
      </c>
      <c r="G8" s="306">
        <f>('Charging &amp; Consumption'!$R$3*G$3)/'List of EV''s'!$D8</f>
        <v>4.2940253024286639</v>
      </c>
      <c r="H8" s="306">
        <f>('Charging &amp; Consumption'!$R$3*H$3)/'List of EV''s'!$D8</f>
        <v>4.1555083571890297</v>
      </c>
      <c r="I8" s="306">
        <f>('Charging &amp; Consumption'!$R$3*I$3)/'List of EV''s'!$D8</f>
        <v>4.2940253024286639</v>
      </c>
      <c r="J8" s="306">
        <f>('Charging &amp; Consumption'!$R$3*J$3)/'List of EV''s'!$D8</f>
        <v>4.2940253024286639</v>
      </c>
      <c r="K8" s="306">
        <f>('Charging &amp; Consumption'!$R$3*K$3)/'List of EV''s'!$D8</f>
        <v>4.1555083571890297</v>
      </c>
      <c r="L8" s="306">
        <f>('Charging &amp; Consumption'!$R$3*L$3)/'List of EV''s'!$D8</f>
        <v>4.2940253024286639</v>
      </c>
      <c r="M8" s="306">
        <f>('Charging &amp; Consumption'!$R$3*M$3)/'List of EV''s'!$D8</f>
        <v>4.1555083571890297</v>
      </c>
      <c r="N8" s="307">
        <f>('Charging &amp; Consumption'!$R$3*N$3)/'List of EV''s'!$D8</f>
        <v>4.2940253024286639</v>
      </c>
      <c r="O8" s="308">
        <f t="shared" si="1"/>
        <v>50.558685012466526</v>
      </c>
      <c r="R8" s="577"/>
    </row>
    <row r="9" spans="2:24" ht="16.5" thickBot="1" x14ac:dyDescent="0.3">
      <c r="B9" s="227" t="str">
        <f>'List of EV''s'!B9</f>
        <v>Audi Q4 40 e-tron (RWD)</v>
      </c>
      <c r="C9" s="305">
        <f>('Charging &amp; Consumption'!$R$3*C$3)/'List of EV''s'!$D9</f>
        <v>3.8565208376529134</v>
      </c>
      <c r="D9" s="306">
        <f>('Charging &amp; Consumption'!$R$3*D$3)/'List of EV''s'!$D9</f>
        <v>3.4833091436865025</v>
      </c>
      <c r="E9" s="306">
        <f>('Charging &amp; Consumption'!$R$3*E$3)/'List of EV''s'!$D9</f>
        <v>3.8565208376529134</v>
      </c>
      <c r="F9" s="306">
        <f>('Charging &amp; Consumption'!$R$3*F$3)/'List of EV''s'!$D9</f>
        <v>3.7321169396641092</v>
      </c>
      <c r="G9" s="306">
        <f>('Charging &amp; Consumption'!$R$3*G$3)/'List of EV''s'!$D9</f>
        <v>3.8565208376529134</v>
      </c>
      <c r="H9" s="306">
        <f>('Charging &amp; Consumption'!$R$3*H$3)/'List of EV''s'!$D9</f>
        <v>3.7321169396641092</v>
      </c>
      <c r="I9" s="306">
        <f>('Charging &amp; Consumption'!$R$3*I$3)/'List of EV''s'!$D9</f>
        <v>3.8565208376529134</v>
      </c>
      <c r="J9" s="306">
        <f>('Charging &amp; Consumption'!$R$3*J$3)/'List of EV''s'!$D9</f>
        <v>3.8565208376529134</v>
      </c>
      <c r="K9" s="306">
        <f>('Charging &amp; Consumption'!$R$3*K$3)/'List of EV''s'!$D9</f>
        <v>3.7321169396641092</v>
      </c>
      <c r="L9" s="306">
        <f>('Charging &amp; Consumption'!$R$3*L$3)/'List of EV''s'!$D9</f>
        <v>3.8565208376529134</v>
      </c>
      <c r="M9" s="306">
        <f>('Charging &amp; Consumption'!$R$3*M$3)/'List of EV''s'!$D9</f>
        <v>3.7321169396641092</v>
      </c>
      <c r="N9" s="307">
        <f>('Charging &amp; Consumption'!$R$3*N$3)/'List of EV''s'!$D9</f>
        <v>3.8565208376529134</v>
      </c>
      <c r="O9" s="308">
        <f t="shared" si="0"/>
        <v>45.407422765913331</v>
      </c>
    </row>
    <row r="10" spans="2:24" ht="16.5" thickBot="1" x14ac:dyDescent="0.3">
      <c r="B10" s="227" t="str">
        <f>'List of EV''s'!B10</f>
        <v>Audi Q4 50 e-tron (AWD)</v>
      </c>
      <c r="C10" s="305">
        <f>('Charging &amp; Consumption'!$R$3*C$3)/'List of EV''s'!$D10</f>
        <v>4.2230496775951325</v>
      </c>
      <c r="D10" s="306">
        <f>('Charging &amp; Consumption'!$R$3*D$3)/'List of EV''s'!$D10</f>
        <v>3.814367450731087</v>
      </c>
      <c r="E10" s="306">
        <f>('Charging &amp; Consumption'!$R$3*E$3)/'List of EV''s'!$D10</f>
        <v>4.2230496775951325</v>
      </c>
      <c r="F10" s="306">
        <f>('Charging &amp; Consumption'!$R$3*F$3)/'List of EV''s'!$D10</f>
        <v>4.0868222686404501</v>
      </c>
      <c r="G10" s="306">
        <f>('Charging &amp; Consumption'!$R$3*G$3)/'List of EV''s'!$D10</f>
        <v>4.2230496775951325</v>
      </c>
      <c r="H10" s="306">
        <f>('Charging &amp; Consumption'!$R$3*H$3)/'List of EV''s'!$D10</f>
        <v>4.0868222686404501</v>
      </c>
      <c r="I10" s="306">
        <f>('Charging &amp; Consumption'!$R$3*I$3)/'List of EV''s'!$D10</f>
        <v>4.2230496775951325</v>
      </c>
      <c r="J10" s="306">
        <f>('Charging &amp; Consumption'!$R$3*J$3)/'List of EV''s'!$D10</f>
        <v>4.2230496775951325</v>
      </c>
      <c r="K10" s="306">
        <f>('Charging &amp; Consumption'!$R$3*K$3)/'List of EV''s'!$D10</f>
        <v>4.0868222686404501</v>
      </c>
      <c r="L10" s="306">
        <f>('Charging &amp; Consumption'!$R$3*L$3)/'List of EV''s'!$D10</f>
        <v>4.2230496775951325</v>
      </c>
      <c r="M10" s="306">
        <f>('Charging &amp; Consumption'!$R$3*M$3)/'List of EV''s'!$D10</f>
        <v>4.0868222686404501</v>
      </c>
      <c r="N10" s="307">
        <f>('Charging &amp; Consumption'!$R$3*N$3)/'List of EV''s'!$D10</f>
        <v>4.2230496775951325</v>
      </c>
      <c r="O10" s="308">
        <f t="shared" ref="O10:O48" si="2">SUM(C10:N10)</f>
        <v>49.723004268458816</v>
      </c>
    </row>
    <row r="11" spans="2:24" ht="16.5" thickBot="1" x14ac:dyDescent="0.3">
      <c r="B11" s="227" t="str">
        <f>'List of EV''s'!B11</f>
        <v>BMW i3</v>
      </c>
      <c r="C11" s="305">
        <f>('Charging &amp; Consumption'!$R$3*C$3)/'List of EV''s'!$D11</f>
        <v>6.6795949148890328</v>
      </c>
      <c r="D11" s="306">
        <f>('Charging &amp; Consumption'!$R$3*D$3)/'List of EV''s'!$D11</f>
        <v>6.0331825037707389</v>
      </c>
      <c r="E11" s="306">
        <f>('Charging &amp; Consumption'!$R$3*E$3)/'List of EV''s'!$D11</f>
        <v>6.6795949148890328</v>
      </c>
      <c r="F11" s="306">
        <f>('Charging &amp; Consumption'!$R$3*F$3)/'List of EV''s'!$D11</f>
        <v>6.4641241111829348</v>
      </c>
      <c r="G11" s="306">
        <f>('Charging &amp; Consumption'!$R$3*G$3)/'List of EV''s'!$D11</f>
        <v>6.6795949148890328</v>
      </c>
      <c r="H11" s="306">
        <f>('Charging &amp; Consumption'!$R$3*H$3)/'List of EV''s'!$D11</f>
        <v>6.4641241111829348</v>
      </c>
      <c r="I11" s="306">
        <f>('Charging &amp; Consumption'!$R$3*I$3)/'List of EV''s'!$D11</f>
        <v>6.6795949148890328</v>
      </c>
      <c r="J11" s="306">
        <f>('Charging &amp; Consumption'!$R$3*J$3)/'List of EV''s'!$D11</f>
        <v>6.6795949148890328</v>
      </c>
      <c r="K11" s="306">
        <f>('Charging &amp; Consumption'!$R$3*K$3)/'List of EV''s'!$D11</f>
        <v>6.4641241111829348</v>
      </c>
      <c r="L11" s="306">
        <f>('Charging &amp; Consumption'!$R$3*L$3)/'List of EV''s'!$D11</f>
        <v>6.6795949148890328</v>
      </c>
      <c r="M11" s="306">
        <f>('Charging &amp; Consumption'!$R$3*M$3)/'List of EV''s'!$D11</f>
        <v>6.4641241111829348</v>
      </c>
      <c r="N11" s="307">
        <f>('Charging &amp; Consumption'!$R$3*N$3)/'List of EV''s'!$D11</f>
        <v>6.6795949148890328</v>
      </c>
      <c r="O11" s="308">
        <f t="shared" si="2"/>
        <v>78.64684335272571</v>
      </c>
    </row>
    <row r="12" spans="2:24" ht="16.5" thickBot="1" x14ac:dyDescent="0.3">
      <c r="B12" s="227" t="str">
        <f>'List of EV''s'!B12</f>
        <v>BMW i4 eDrive40 (RWD)</v>
      </c>
      <c r="C12" s="305">
        <f>('Charging &amp; Consumption'!$R$3*C$3)/'List of EV''s'!$D12</f>
        <v>3.3952758205249904</v>
      </c>
      <c r="D12" s="306">
        <f>('Charging &amp; Consumption'!$R$3*D$3)/'List of EV''s'!$D12</f>
        <v>3.0667007411193459</v>
      </c>
      <c r="E12" s="306">
        <f>('Charging &amp; Consumption'!$R$3*E$3)/'List of EV''s'!$D12</f>
        <v>3.3952758205249904</v>
      </c>
      <c r="F12" s="306">
        <f>('Charging &amp; Consumption'!$R$3*F$3)/'List of EV''s'!$D12</f>
        <v>3.2857507940564417</v>
      </c>
      <c r="G12" s="306">
        <f>('Charging &amp; Consumption'!$R$3*G$3)/'List of EV''s'!$D12</f>
        <v>3.3952758205249904</v>
      </c>
      <c r="H12" s="306">
        <f>('Charging &amp; Consumption'!$R$3*H$3)/'List of EV''s'!$D12</f>
        <v>3.2857507940564417</v>
      </c>
      <c r="I12" s="306">
        <f>('Charging &amp; Consumption'!$R$3*I$3)/'List of EV''s'!$D12</f>
        <v>3.3952758205249904</v>
      </c>
      <c r="J12" s="306">
        <f>('Charging &amp; Consumption'!$R$3*J$3)/'List of EV''s'!$D12</f>
        <v>3.3952758205249904</v>
      </c>
      <c r="K12" s="306">
        <f>('Charging &amp; Consumption'!$R$3*K$3)/'List of EV''s'!$D12</f>
        <v>3.2857507940564417</v>
      </c>
      <c r="L12" s="306">
        <f>('Charging &amp; Consumption'!$R$3*L$3)/'List of EV''s'!$D12</f>
        <v>3.3952758205249904</v>
      </c>
      <c r="M12" s="306">
        <f>('Charging &amp; Consumption'!$R$3*M$3)/'List of EV''s'!$D12</f>
        <v>3.2857507940564417</v>
      </c>
      <c r="N12" s="307">
        <f>('Charging &amp; Consumption'!$R$3*N$3)/'List of EV''s'!$D12</f>
        <v>3.3952758205249904</v>
      </c>
      <c r="O12" s="308">
        <f t="shared" ref="O12:O13" si="3">SUM(C12:N12)</f>
        <v>39.976634661020043</v>
      </c>
    </row>
    <row r="13" spans="2:24" ht="16.5" thickBot="1" x14ac:dyDescent="0.3">
      <c r="B13" s="227" t="str">
        <f>'List of EV''s'!B13</f>
        <v>BMW i4 M50 (AWD)</v>
      </c>
      <c r="C13" s="305">
        <f>('Charging &amp; Consumption'!$R$3*C$3)/'List of EV''s'!$D13</f>
        <v>4.1713388652164163</v>
      </c>
      <c r="D13" s="306">
        <f>('Charging &amp; Consumption'!$R$3*D$3)/'List of EV''s'!$D13</f>
        <v>3.7676609105180536</v>
      </c>
      <c r="E13" s="306">
        <f>('Charging &amp; Consumption'!$R$3*E$3)/'List of EV''s'!$D13</f>
        <v>4.1713388652164163</v>
      </c>
      <c r="F13" s="306">
        <f>('Charging &amp; Consumption'!$R$3*F$3)/'List of EV''s'!$D13</f>
        <v>4.0367795469836283</v>
      </c>
      <c r="G13" s="306">
        <f>('Charging &amp; Consumption'!$R$3*G$3)/'List of EV''s'!$D13</f>
        <v>4.1713388652164163</v>
      </c>
      <c r="H13" s="306">
        <f>('Charging &amp; Consumption'!$R$3*H$3)/'List of EV''s'!$D13</f>
        <v>4.0367795469836283</v>
      </c>
      <c r="I13" s="306">
        <f>('Charging &amp; Consumption'!$R$3*I$3)/'List of EV''s'!$D13</f>
        <v>4.1713388652164163</v>
      </c>
      <c r="J13" s="306">
        <f>('Charging &amp; Consumption'!$R$3*J$3)/'List of EV''s'!$D13</f>
        <v>4.1713388652164163</v>
      </c>
      <c r="K13" s="306">
        <f>('Charging &amp; Consumption'!$R$3*K$3)/'List of EV''s'!$D13</f>
        <v>4.0367795469836283</v>
      </c>
      <c r="L13" s="306">
        <f>('Charging &amp; Consumption'!$R$3*L$3)/'List of EV''s'!$D13</f>
        <v>4.1713388652164163</v>
      </c>
      <c r="M13" s="306">
        <f>('Charging &amp; Consumption'!$R$3*M$3)/'List of EV''s'!$D13</f>
        <v>4.0367795469836283</v>
      </c>
      <c r="N13" s="307">
        <f>('Charging &amp; Consumption'!$R$3*N$3)/'List of EV''s'!$D13</f>
        <v>4.1713388652164163</v>
      </c>
      <c r="O13" s="308">
        <f t="shared" si="3"/>
        <v>49.114151154967487</v>
      </c>
    </row>
    <row r="14" spans="2:24" ht="16.5" thickBot="1" x14ac:dyDescent="0.3">
      <c r="B14" s="227" t="str">
        <f>'List of EV''s'!B14</f>
        <v>BMW i7</v>
      </c>
      <c r="C14" s="305">
        <f>('Charging &amp; Consumption'!$R$3*C$3)/'List of EV''s'!$D14</f>
        <v>3.2137673647107614</v>
      </c>
      <c r="D14" s="306">
        <f>('Charging &amp; Consumption'!$R$3*D$3)/'List of EV''s'!$D14</f>
        <v>2.9027576197387517</v>
      </c>
      <c r="E14" s="306">
        <f>('Charging &amp; Consumption'!$R$3*E$3)/'List of EV''s'!$D14</f>
        <v>3.2137673647107614</v>
      </c>
      <c r="F14" s="306">
        <f>('Charging &amp; Consumption'!$R$3*F$3)/'List of EV''s'!$D14</f>
        <v>3.1100974497200911</v>
      </c>
      <c r="G14" s="306">
        <f>('Charging &amp; Consumption'!$R$3*G$3)/'List of EV''s'!$D14</f>
        <v>3.2137673647107614</v>
      </c>
      <c r="H14" s="306">
        <f>('Charging &amp; Consumption'!$R$3*H$3)/'List of EV''s'!$D14</f>
        <v>3.1100974497200911</v>
      </c>
      <c r="I14" s="306">
        <f>('Charging &amp; Consumption'!$R$3*I$3)/'List of EV''s'!$D14</f>
        <v>3.2137673647107614</v>
      </c>
      <c r="J14" s="306">
        <f>('Charging &amp; Consumption'!$R$3*J$3)/'List of EV''s'!$D14</f>
        <v>3.2137673647107614</v>
      </c>
      <c r="K14" s="306">
        <f>('Charging &amp; Consumption'!$R$3*K$3)/'List of EV''s'!$D14</f>
        <v>3.1100974497200911</v>
      </c>
      <c r="L14" s="306">
        <f>('Charging &amp; Consumption'!$R$3*L$3)/'List of EV''s'!$D14</f>
        <v>3.2137673647107614</v>
      </c>
      <c r="M14" s="306">
        <f>('Charging &amp; Consumption'!$R$3*M$3)/'List of EV''s'!$D14</f>
        <v>3.1100974497200911</v>
      </c>
      <c r="N14" s="307">
        <f>('Charging &amp; Consumption'!$R$3*N$3)/'List of EV''s'!$D14</f>
        <v>3.2137673647107614</v>
      </c>
      <c r="O14" s="308">
        <f t="shared" ref="O14:O44" si="4">SUM(C14:N14)</f>
        <v>37.839518971594444</v>
      </c>
    </row>
    <row r="15" spans="2:24" ht="16.5" thickBot="1" x14ac:dyDescent="0.3">
      <c r="B15" s="227" t="str">
        <f>'List of EV''s'!B15</f>
        <v>BMW iX xDrive 50</v>
      </c>
      <c r="C15" s="305">
        <f>('Charging &amp; Consumption'!$R$3*C$3)/'List of EV''s'!$D15</f>
        <v>3.1542531542531544</v>
      </c>
      <c r="D15" s="306">
        <f>('Charging &amp; Consumption'!$R$3*D$3)/'List of EV''s'!$D15</f>
        <v>2.8490028490028489</v>
      </c>
      <c r="E15" s="306">
        <f>('Charging &amp; Consumption'!$R$3*E$3)/'List of EV''s'!$D15</f>
        <v>3.1542531542531544</v>
      </c>
      <c r="F15" s="306">
        <f>('Charging &amp; Consumption'!$R$3*F$3)/'List of EV''s'!$D15</f>
        <v>3.0525030525030523</v>
      </c>
      <c r="G15" s="306">
        <f>('Charging &amp; Consumption'!$R$3*G$3)/'List of EV''s'!$D15</f>
        <v>3.1542531542531544</v>
      </c>
      <c r="H15" s="306">
        <f>('Charging &amp; Consumption'!$R$3*H$3)/'List of EV''s'!$D15</f>
        <v>3.0525030525030523</v>
      </c>
      <c r="I15" s="306">
        <f>('Charging &amp; Consumption'!$R$3*I$3)/'List of EV''s'!$D15</f>
        <v>3.1542531542531544</v>
      </c>
      <c r="J15" s="306">
        <f>('Charging &amp; Consumption'!$R$3*J$3)/'List of EV''s'!$D15</f>
        <v>3.1542531542531544</v>
      </c>
      <c r="K15" s="306">
        <f>('Charging &amp; Consumption'!$R$3*K$3)/'List of EV''s'!$D15</f>
        <v>3.0525030525030523</v>
      </c>
      <c r="L15" s="306">
        <f>('Charging &amp; Consumption'!$R$3*L$3)/'List of EV''s'!$D15</f>
        <v>3.1542531542531544</v>
      </c>
      <c r="M15" s="306">
        <f>('Charging &amp; Consumption'!$R$3*M$3)/'List of EV''s'!$D15</f>
        <v>3.0525030525030523</v>
      </c>
      <c r="N15" s="307">
        <f>('Charging &amp; Consumption'!$R$3*N$3)/'List of EV''s'!$D15</f>
        <v>3.1542531542531544</v>
      </c>
      <c r="O15" s="308">
        <f t="shared" si="4"/>
        <v>37.138787138787144</v>
      </c>
    </row>
    <row r="16" spans="2:24" ht="16.5" thickBot="1" x14ac:dyDescent="0.3">
      <c r="B16" s="227" t="str">
        <f>'List of EV''s'!B16</f>
        <v>BMW iX M60</v>
      </c>
      <c r="C16" s="305">
        <f>('Charging &amp; Consumption'!$R$3*C$3)/'List of EV''s'!$D16</f>
        <v>3.5485347985347988</v>
      </c>
      <c r="D16" s="306">
        <f>('Charging &amp; Consumption'!$R$3*D$3)/'List of EV''s'!$D16</f>
        <v>3.2051282051282053</v>
      </c>
      <c r="E16" s="306">
        <f>('Charging &amp; Consumption'!$R$3*E$3)/'List of EV''s'!$D16</f>
        <v>3.5485347985347988</v>
      </c>
      <c r="F16" s="306">
        <f>('Charging &amp; Consumption'!$R$3*F$3)/'List of EV''s'!$D16</f>
        <v>3.4340659340659339</v>
      </c>
      <c r="G16" s="306">
        <f>('Charging &amp; Consumption'!$R$3*G$3)/'List of EV''s'!$D16</f>
        <v>3.5485347985347988</v>
      </c>
      <c r="H16" s="306">
        <f>('Charging &amp; Consumption'!$R$3*H$3)/'List of EV''s'!$D16</f>
        <v>3.4340659340659339</v>
      </c>
      <c r="I16" s="306">
        <f>('Charging &amp; Consumption'!$R$3*I$3)/'List of EV''s'!$D16</f>
        <v>3.5485347985347988</v>
      </c>
      <c r="J16" s="306">
        <f>('Charging &amp; Consumption'!$R$3*J$3)/'List of EV''s'!$D16</f>
        <v>3.5485347985347988</v>
      </c>
      <c r="K16" s="306">
        <f>('Charging &amp; Consumption'!$R$3*K$3)/'List of EV''s'!$D16</f>
        <v>3.4340659340659339</v>
      </c>
      <c r="L16" s="306">
        <f>('Charging &amp; Consumption'!$R$3*L$3)/'List of EV''s'!$D16</f>
        <v>3.5485347985347988</v>
      </c>
      <c r="M16" s="306">
        <f>('Charging &amp; Consumption'!$R$3*M$3)/'List of EV''s'!$D16</f>
        <v>3.4340659340659339</v>
      </c>
      <c r="N16" s="307">
        <f>('Charging &amp; Consumption'!$R$3*N$3)/'List of EV''s'!$D16</f>
        <v>3.5485347985347988</v>
      </c>
      <c r="O16" s="308">
        <f t="shared" si="4"/>
        <v>41.781135531135533</v>
      </c>
    </row>
    <row r="17" spans="2:15" ht="16.5" thickBot="1" x14ac:dyDescent="0.3">
      <c r="B17" s="227" t="str">
        <f>'List of EV''s'!B17</f>
        <v>Cadillac Lyric</v>
      </c>
      <c r="C17" s="305">
        <f>('Charging &amp; Consumption'!$R$3*C$3)/'List of EV''s'!$D17</f>
        <v>3.2755705832628914</v>
      </c>
      <c r="D17" s="306">
        <f>('Charging &amp; Consumption'!$R$3*D$3)/'List of EV''s'!$D17</f>
        <v>2.9585798816568047</v>
      </c>
      <c r="E17" s="306">
        <f>('Charging &amp; Consumption'!$R$3*E$3)/'List of EV''s'!$D17</f>
        <v>3.2755705832628914</v>
      </c>
      <c r="F17" s="306">
        <f>('Charging &amp; Consumption'!$R$3*F$3)/'List of EV''s'!$D17</f>
        <v>3.1699070160608622</v>
      </c>
      <c r="G17" s="306">
        <f>('Charging &amp; Consumption'!$R$3*G$3)/'List of EV''s'!$D17</f>
        <v>3.2755705832628914</v>
      </c>
      <c r="H17" s="306">
        <f>('Charging &amp; Consumption'!$R$3*H$3)/'List of EV''s'!$D17</f>
        <v>3.1699070160608622</v>
      </c>
      <c r="I17" s="306">
        <f>('Charging &amp; Consumption'!$R$3*I$3)/'List of EV''s'!$D17</f>
        <v>3.2755705832628914</v>
      </c>
      <c r="J17" s="306">
        <f>('Charging &amp; Consumption'!$R$3*J$3)/'List of EV''s'!$D17</f>
        <v>3.2755705832628914</v>
      </c>
      <c r="K17" s="306">
        <f>('Charging &amp; Consumption'!$R$3*K$3)/'List of EV''s'!$D17</f>
        <v>3.1699070160608622</v>
      </c>
      <c r="L17" s="306">
        <f>('Charging &amp; Consumption'!$R$3*L$3)/'List of EV''s'!$D17</f>
        <v>3.2755705832628914</v>
      </c>
      <c r="M17" s="306">
        <f>('Charging &amp; Consumption'!$R$3*M$3)/'List of EV''s'!$D17</f>
        <v>3.1699070160608622</v>
      </c>
      <c r="N17" s="307">
        <f>('Charging &amp; Consumption'!$R$3*N$3)/'List of EV''s'!$D17</f>
        <v>3.2755705832628914</v>
      </c>
      <c r="O17" s="308">
        <f t="shared" si="4"/>
        <v>38.567202028740489</v>
      </c>
    </row>
    <row r="18" spans="2:15" ht="16.5" thickBot="1" x14ac:dyDescent="0.3">
      <c r="B18" s="227" t="str">
        <f>'List of EV''s'!B18</f>
        <v>Chevrolet Bolt</v>
      </c>
      <c r="C18" s="305">
        <f>('Charging &amp; Consumption'!$R$3*C$3)/'List of EV''s'!$D18</f>
        <v>3.9458610887182317</v>
      </c>
      <c r="D18" s="306">
        <f>('Charging &amp; Consumption'!$R$3*D$3)/'List of EV''s'!$D18</f>
        <v>3.5640035640035639</v>
      </c>
      <c r="E18" s="306">
        <f>('Charging &amp; Consumption'!$R$3*E$3)/'List of EV''s'!$D18</f>
        <v>3.9458610887182317</v>
      </c>
      <c r="F18" s="306">
        <f>('Charging &amp; Consumption'!$R$3*F$3)/'List of EV''s'!$D18</f>
        <v>3.8185752471466756</v>
      </c>
      <c r="G18" s="306">
        <f>('Charging &amp; Consumption'!$R$3*G$3)/'List of EV''s'!$D18</f>
        <v>3.9458610887182317</v>
      </c>
      <c r="H18" s="306">
        <f>('Charging &amp; Consumption'!$R$3*H$3)/'List of EV''s'!$D18</f>
        <v>3.8185752471466756</v>
      </c>
      <c r="I18" s="306">
        <f>('Charging &amp; Consumption'!$R$3*I$3)/'List of EV''s'!$D18</f>
        <v>3.9458610887182317</v>
      </c>
      <c r="J18" s="306">
        <f>('Charging &amp; Consumption'!$R$3*J$3)/'List of EV''s'!$D18</f>
        <v>3.9458610887182317</v>
      </c>
      <c r="K18" s="306">
        <f>('Charging &amp; Consumption'!$R$3*K$3)/'List of EV''s'!$D18</f>
        <v>3.8185752471466756</v>
      </c>
      <c r="L18" s="306">
        <f>('Charging &amp; Consumption'!$R$3*L$3)/'List of EV''s'!$D18</f>
        <v>3.9458610887182317</v>
      </c>
      <c r="M18" s="306">
        <f>('Charging &amp; Consumption'!$R$3*M$3)/'List of EV''s'!$D18</f>
        <v>3.8185752471466756</v>
      </c>
      <c r="N18" s="307">
        <f>('Charging &amp; Consumption'!$R$3*N$3)/'List of EV''s'!$D18</f>
        <v>3.9458610887182317</v>
      </c>
      <c r="O18" s="308">
        <f t="shared" si="4"/>
        <v>46.459332173617888</v>
      </c>
    </row>
    <row r="19" spans="2:15" ht="16.5" thickBot="1" x14ac:dyDescent="0.3">
      <c r="B19" s="227" t="str">
        <f>'List of EV''s'!B19</f>
        <v>Chevrolet Bolt EUV</v>
      </c>
      <c r="C19" s="305">
        <f>('Charging &amp; Consumption'!$R$3*C$3)/'List of EV''s'!$D19</f>
        <v>4.1375628420162833</v>
      </c>
      <c r="D19" s="306">
        <f>('Charging &amp; Consumption'!$R$3*D$3)/'List of EV''s'!$D19</f>
        <v>3.7371535347243849</v>
      </c>
      <c r="E19" s="306">
        <f>('Charging &amp; Consumption'!$R$3*E$3)/'List of EV''s'!$D19</f>
        <v>4.1375628420162833</v>
      </c>
      <c r="F19" s="306">
        <f>('Charging &amp; Consumption'!$R$3*F$3)/'List of EV''s'!$D19</f>
        <v>4.0040930729189839</v>
      </c>
      <c r="G19" s="306">
        <f>('Charging &amp; Consumption'!$R$3*G$3)/'List of EV''s'!$D19</f>
        <v>4.1375628420162833</v>
      </c>
      <c r="H19" s="306">
        <f>('Charging &amp; Consumption'!$R$3*H$3)/'List of EV''s'!$D19</f>
        <v>4.0040930729189839</v>
      </c>
      <c r="I19" s="306">
        <f>('Charging &amp; Consumption'!$R$3*I$3)/'List of EV''s'!$D19</f>
        <v>4.1375628420162833</v>
      </c>
      <c r="J19" s="306">
        <f>('Charging &amp; Consumption'!$R$3*J$3)/'List of EV''s'!$D19</f>
        <v>4.1375628420162833</v>
      </c>
      <c r="K19" s="306">
        <f>('Charging &amp; Consumption'!$R$3*K$3)/'List of EV''s'!$D19</f>
        <v>4.0040930729189839</v>
      </c>
      <c r="L19" s="306">
        <f>('Charging &amp; Consumption'!$R$3*L$3)/'List of EV''s'!$D19</f>
        <v>4.1375628420162833</v>
      </c>
      <c r="M19" s="306">
        <f>('Charging &amp; Consumption'!$R$3*M$3)/'List of EV''s'!$D19</f>
        <v>4.0040930729189839</v>
      </c>
      <c r="N19" s="307">
        <f>('Charging &amp; Consumption'!$R$3*N$3)/'List of EV''s'!$D19</f>
        <v>4.1375628420162833</v>
      </c>
      <c r="O19" s="308">
        <f t="shared" si="4"/>
        <v>48.716465720514307</v>
      </c>
    </row>
    <row r="20" spans="2:15" ht="16.5" thickBot="1" x14ac:dyDescent="0.3">
      <c r="B20" s="227" t="str">
        <f>'List of EV''s'!B20</f>
        <v>Chevrolet Silverado EV</v>
      </c>
      <c r="C20" s="305">
        <f>('Charging &amp; Consumption'!$R$3*C$3)/'List of EV''s'!$D20</f>
        <v>2.5549450549450552</v>
      </c>
      <c r="D20" s="306">
        <f>('Charging &amp; Consumption'!$R$3*D$3)/'List of EV''s'!$D20</f>
        <v>2.3076923076923079</v>
      </c>
      <c r="E20" s="306">
        <f>('Charging &amp; Consumption'!$R$3*E$3)/'List of EV''s'!$D20</f>
        <v>2.5549450549450552</v>
      </c>
      <c r="F20" s="306">
        <f>('Charging &amp; Consumption'!$R$3*F$3)/'List of EV''s'!$D20</f>
        <v>2.4725274725274726</v>
      </c>
      <c r="G20" s="306">
        <f>('Charging &amp; Consumption'!$R$3*G$3)/'List of EV''s'!$D20</f>
        <v>2.5549450549450552</v>
      </c>
      <c r="H20" s="306">
        <f>('Charging &amp; Consumption'!$R$3*H$3)/'List of EV''s'!$D20</f>
        <v>2.4725274725274726</v>
      </c>
      <c r="I20" s="306">
        <f>('Charging &amp; Consumption'!$R$3*I$3)/'List of EV''s'!$D20</f>
        <v>2.5549450549450552</v>
      </c>
      <c r="J20" s="306">
        <f>('Charging &amp; Consumption'!$R$3*J$3)/'List of EV''s'!$D20</f>
        <v>2.5549450549450552</v>
      </c>
      <c r="K20" s="306">
        <f>('Charging &amp; Consumption'!$R$3*K$3)/'List of EV''s'!$D20</f>
        <v>2.4725274725274726</v>
      </c>
      <c r="L20" s="306">
        <f>('Charging &amp; Consumption'!$R$3*L$3)/'List of EV''s'!$D20</f>
        <v>2.5549450549450552</v>
      </c>
      <c r="M20" s="306">
        <f>('Charging &amp; Consumption'!$R$3*M$3)/'List of EV''s'!$D20</f>
        <v>2.4725274725274726</v>
      </c>
      <c r="N20" s="307">
        <f>('Charging &amp; Consumption'!$R$3*N$3)/'List of EV''s'!$D20</f>
        <v>2.5549450549450552</v>
      </c>
      <c r="O20" s="308">
        <f t="shared" si="4"/>
        <v>30.08241758241758</v>
      </c>
    </row>
    <row r="21" spans="2:15" ht="16.5" thickBot="1" x14ac:dyDescent="0.3">
      <c r="B21" s="227" t="str">
        <f>'List of EV''s'!B21</f>
        <v>Fisker Ocean (FWD)</v>
      </c>
      <c r="C21" s="305">
        <f>('Charging &amp; Consumption'!$R$3*C$3)/'List of EV''s'!$D21</f>
        <v>4.0879120879120885</v>
      </c>
      <c r="D21" s="306">
        <f>('Charging &amp; Consumption'!$R$3*D$3)/'List of EV''s'!$D21</f>
        <v>3.6923076923076925</v>
      </c>
      <c r="E21" s="306">
        <f>('Charging &amp; Consumption'!$R$3*E$3)/'List of EV''s'!$D21</f>
        <v>4.0879120879120885</v>
      </c>
      <c r="F21" s="306">
        <f>('Charging &amp; Consumption'!$R$3*F$3)/'List of EV''s'!$D21</f>
        <v>3.9560439560439558</v>
      </c>
      <c r="G21" s="306">
        <f>('Charging &amp; Consumption'!$R$3*G$3)/'List of EV''s'!$D21</f>
        <v>4.0879120879120885</v>
      </c>
      <c r="H21" s="306">
        <f>('Charging &amp; Consumption'!$R$3*H$3)/'List of EV''s'!$D21</f>
        <v>3.9560439560439558</v>
      </c>
      <c r="I21" s="306">
        <f>('Charging &amp; Consumption'!$R$3*I$3)/'List of EV''s'!$D21</f>
        <v>4.0879120879120885</v>
      </c>
      <c r="J21" s="306">
        <f>('Charging &amp; Consumption'!$R$3*J$3)/'List of EV''s'!$D21</f>
        <v>4.0879120879120885</v>
      </c>
      <c r="K21" s="306">
        <f>('Charging &amp; Consumption'!$R$3*K$3)/'List of EV''s'!$D21</f>
        <v>3.9560439560439558</v>
      </c>
      <c r="L21" s="306">
        <f>('Charging &amp; Consumption'!$R$3*L$3)/'List of EV''s'!$D21</f>
        <v>4.0879120879120885</v>
      </c>
      <c r="M21" s="306">
        <f>('Charging &amp; Consumption'!$R$3*M$3)/'List of EV''s'!$D21</f>
        <v>3.9560439560439558</v>
      </c>
      <c r="N21" s="307">
        <f>('Charging &amp; Consumption'!$R$3*N$3)/'List of EV''s'!$D21</f>
        <v>4.0879120879120885</v>
      </c>
      <c r="O21" s="308">
        <f t="shared" si="4"/>
        <v>48.131868131868131</v>
      </c>
    </row>
    <row r="22" spans="2:15" ht="16.5" thickBot="1" x14ac:dyDescent="0.3">
      <c r="B22" s="227" t="str">
        <f>'List of EV''s'!B22</f>
        <v>Fisker Ocean (AWD)</v>
      </c>
      <c r="C22" s="305">
        <f>('Charging &amp; Consumption'!$R$3*C$3)/'List of EV''s'!$D22</f>
        <v>2.9199372056514918</v>
      </c>
      <c r="D22" s="306">
        <f>('Charging &amp; Consumption'!$R$3*D$3)/'List of EV''s'!$D22</f>
        <v>2.6373626373626373</v>
      </c>
      <c r="E22" s="306">
        <f>('Charging &amp; Consumption'!$R$3*E$3)/'List of EV''s'!$D22</f>
        <v>2.9199372056514918</v>
      </c>
      <c r="F22" s="306">
        <f>('Charging &amp; Consumption'!$R$3*F$3)/'List of EV''s'!$D22</f>
        <v>2.8257456828885399</v>
      </c>
      <c r="G22" s="306">
        <f>('Charging &amp; Consumption'!$R$3*G$3)/'List of EV''s'!$D22</f>
        <v>2.9199372056514918</v>
      </c>
      <c r="H22" s="306">
        <f>('Charging &amp; Consumption'!$R$3*H$3)/'List of EV''s'!$D22</f>
        <v>2.8257456828885399</v>
      </c>
      <c r="I22" s="306">
        <f>('Charging &amp; Consumption'!$R$3*I$3)/'List of EV''s'!$D22</f>
        <v>2.9199372056514918</v>
      </c>
      <c r="J22" s="306">
        <f>('Charging &amp; Consumption'!$R$3*J$3)/'List of EV''s'!$D22</f>
        <v>2.9199372056514918</v>
      </c>
      <c r="K22" s="306">
        <f>('Charging &amp; Consumption'!$R$3*K$3)/'List of EV''s'!$D22</f>
        <v>2.8257456828885399</v>
      </c>
      <c r="L22" s="306">
        <f>('Charging &amp; Consumption'!$R$3*L$3)/'List of EV''s'!$D22</f>
        <v>2.9199372056514918</v>
      </c>
      <c r="M22" s="306">
        <f>('Charging &amp; Consumption'!$R$3*M$3)/'List of EV''s'!$D22</f>
        <v>2.8257456828885399</v>
      </c>
      <c r="N22" s="307">
        <f>('Charging &amp; Consumption'!$R$3*N$3)/'List of EV''s'!$D22</f>
        <v>2.9199372056514918</v>
      </c>
      <c r="O22" s="308">
        <f t="shared" si="4"/>
        <v>34.37990580847724</v>
      </c>
    </row>
    <row r="23" spans="2:15" ht="16.5" thickBot="1" x14ac:dyDescent="0.3">
      <c r="B23" s="227" t="str">
        <f>'List of EV''s'!B23</f>
        <v>Ford F-150 Lightning Base</v>
      </c>
      <c r="C23" s="305">
        <f>('Charging &amp; Consumption'!$R$3*C$3)/'List of EV''s'!$D23</f>
        <v>4.4433827042522696</v>
      </c>
      <c r="D23" s="306">
        <f>('Charging &amp; Consumption'!$R$3*D$3)/'List of EV''s'!$D23</f>
        <v>4.0133779264214047</v>
      </c>
      <c r="E23" s="306">
        <f>('Charging &amp; Consumption'!$R$3*E$3)/'List of EV''s'!$D23</f>
        <v>4.4433827042522696</v>
      </c>
      <c r="F23" s="306">
        <f>('Charging &amp; Consumption'!$R$3*F$3)/'List of EV''s'!$D23</f>
        <v>4.3000477783086479</v>
      </c>
      <c r="G23" s="306">
        <f>('Charging &amp; Consumption'!$R$3*G$3)/'List of EV''s'!$D23</f>
        <v>4.4433827042522696</v>
      </c>
      <c r="H23" s="306">
        <f>('Charging &amp; Consumption'!$R$3*H$3)/'List of EV''s'!$D23</f>
        <v>4.3000477783086479</v>
      </c>
      <c r="I23" s="306">
        <f>('Charging &amp; Consumption'!$R$3*I$3)/'List of EV''s'!$D23</f>
        <v>4.4433827042522696</v>
      </c>
      <c r="J23" s="306">
        <f>('Charging &amp; Consumption'!$R$3*J$3)/'List of EV''s'!$D23</f>
        <v>4.4433827042522696</v>
      </c>
      <c r="K23" s="306">
        <f>('Charging &amp; Consumption'!$R$3*K$3)/'List of EV''s'!$D23</f>
        <v>4.3000477783086479</v>
      </c>
      <c r="L23" s="306">
        <f>('Charging &amp; Consumption'!$R$3*L$3)/'List of EV''s'!$D23</f>
        <v>4.4433827042522696</v>
      </c>
      <c r="M23" s="306">
        <f>('Charging &amp; Consumption'!$R$3*M$3)/'List of EV''s'!$D23</f>
        <v>4.3000477783086479</v>
      </c>
      <c r="N23" s="307">
        <f>('Charging &amp; Consumption'!$R$3*N$3)/'List of EV''s'!$D23</f>
        <v>4.4433827042522696</v>
      </c>
      <c r="O23" s="308">
        <f t="shared" si="4"/>
        <v>52.317247969421885</v>
      </c>
    </row>
    <row r="24" spans="2:15" ht="16.5" thickBot="1" x14ac:dyDescent="0.3">
      <c r="B24" s="227" t="str">
        <f>'List of EV''s'!B24</f>
        <v>Ford F-150 Lightning (Long Range)</v>
      </c>
      <c r="C24" s="305">
        <f>('Charging &amp; Consumption'!$R$3*C$3)/'List of EV''s'!$D24</f>
        <v>3.4065934065934069</v>
      </c>
      <c r="D24" s="306">
        <f>('Charging &amp; Consumption'!$R$3*D$3)/'List of EV''s'!$D24</f>
        <v>3.0769230769230771</v>
      </c>
      <c r="E24" s="306">
        <f>('Charging &amp; Consumption'!$R$3*E$3)/'List of EV''s'!$D24</f>
        <v>3.4065934065934069</v>
      </c>
      <c r="F24" s="306">
        <f>('Charging &amp; Consumption'!$R$3*F$3)/'List of EV''s'!$D24</f>
        <v>3.2967032967032965</v>
      </c>
      <c r="G24" s="306">
        <f>('Charging &amp; Consumption'!$R$3*G$3)/'List of EV''s'!$D24</f>
        <v>3.4065934065934069</v>
      </c>
      <c r="H24" s="306">
        <f>('Charging &amp; Consumption'!$R$3*H$3)/'List of EV''s'!$D24</f>
        <v>3.2967032967032965</v>
      </c>
      <c r="I24" s="306">
        <f>('Charging &amp; Consumption'!$R$3*I$3)/'List of EV''s'!$D24</f>
        <v>3.4065934065934069</v>
      </c>
      <c r="J24" s="306">
        <f>('Charging &amp; Consumption'!$R$3*J$3)/'List of EV''s'!$D24</f>
        <v>3.4065934065934069</v>
      </c>
      <c r="K24" s="306">
        <f>('Charging &amp; Consumption'!$R$3*K$3)/'List of EV''s'!$D24</f>
        <v>3.2967032967032965</v>
      </c>
      <c r="L24" s="306">
        <f>('Charging &amp; Consumption'!$R$3*L$3)/'List of EV''s'!$D24</f>
        <v>3.4065934065934069</v>
      </c>
      <c r="M24" s="306">
        <f>('Charging &amp; Consumption'!$R$3*M$3)/'List of EV''s'!$D24</f>
        <v>3.2967032967032965</v>
      </c>
      <c r="N24" s="307">
        <f>('Charging &amp; Consumption'!$R$3*N$3)/'List of EV''s'!$D24</f>
        <v>3.4065934065934069</v>
      </c>
      <c r="O24" s="308">
        <f t="shared" si="4"/>
        <v>40.109890109890109</v>
      </c>
    </row>
    <row r="25" spans="2:15" ht="16.5" thickBot="1" x14ac:dyDescent="0.3">
      <c r="B25" s="227" t="str">
        <f>'List of EV''s'!B25</f>
        <v>Ford Mustang Mach-E AWD (Long Range)</v>
      </c>
      <c r="C25" s="305">
        <f>('Charging &amp; Consumption'!$R$3*C$3)/'List of EV''s'!$D25</f>
        <v>3.7851037851037854</v>
      </c>
      <c r="D25" s="306">
        <f>('Charging &amp; Consumption'!$R$3*D$3)/'List of EV''s'!$D25</f>
        <v>3.4188034188034186</v>
      </c>
      <c r="E25" s="306">
        <f>('Charging &amp; Consumption'!$R$3*E$3)/'List of EV''s'!$D25</f>
        <v>3.7851037851037854</v>
      </c>
      <c r="F25" s="306">
        <f>('Charging &amp; Consumption'!$R$3*F$3)/'List of EV''s'!$D25</f>
        <v>3.6630036630036629</v>
      </c>
      <c r="G25" s="306">
        <f>('Charging &amp; Consumption'!$R$3*G$3)/'List of EV''s'!$D25</f>
        <v>3.7851037851037854</v>
      </c>
      <c r="H25" s="306">
        <f>('Charging &amp; Consumption'!$R$3*H$3)/'List of EV''s'!$D25</f>
        <v>3.6630036630036629</v>
      </c>
      <c r="I25" s="306">
        <f>('Charging &amp; Consumption'!$R$3*I$3)/'List of EV''s'!$D25</f>
        <v>3.7851037851037854</v>
      </c>
      <c r="J25" s="306">
        <f>('Charging &amp; Consumption'!$R$3*J$3)/'List of EV''s'!$D25</f>
        <v>3.7851037851037854</v>
      </c>
      <c r="K25" s="306">
        <f>('Charging &amp; Consumption'!$R$3*K$3)/'List of EV''s'!$D25</f>
        <v>3.6630036630036629</v>
      </c>
      <c r="L25" s="306">
        <f>('Charging &amp; Consumption'!$R$3*L$3)/'List of EV''s'!$D25</f>
        <v>3.7851037851037854</v>
      </c>
      <c r="M25" s="306">
        <f>('Charging &amp; Consumption'!$R$3*M$3)/'List of EV''s'!$D25</f>
        <v>3.6630036630036629</v>
      </c>
      <c r="N25" s="307">
        <f>('Charging &amp; Consumption'!$R$3*N$3)/'List of EV''s'!$D25</f>
        <v>3.7851037851037854</v>
      </c>
      <c r="O25" s="308">
        <f t="shared" si="4"/>
        <v>44.566544566544572</v>
      </c>
    </row>
    <row r="26" spans="2:15" ht="16.5" thickBot="1" x14ac:dyDescent="0.3">
      <c r="B26" s="227" t="str">
        <f>'List of EV''s'!B26</f>
        <v>Ford Mustang Mach-E RWD (Long Range)</v>
      </c>
      <c r="C26" s="305">
        <f>('Charging &amp; Consumption'!$R$3*C$3)/'List of EV''s'!$D26</f>
        <v>3.3507476130426954</v>
      </c>
      <c r="D26" s="306">
        <f>('Charging &amp; Consumption'!$R$3*D$3)/'List of EV''s'!$D26</f>
        <v>3.0264817150063053</v>
      </c>
      <c r="E26" s="306">
        <f>('Charging &amp; Consumption'!$R$3*E$3)/'List of EV''s'!$D26</f>
        <v>3.3507476130426954</v>
      </c>
      <c r="F26" s="306">
        <f>('Charging &amp; Consumption'!$R$3*F$3)/'List of EV''s'!$D26</f>
        <v>3.2426589803638981</v>
      </c>
      <c r="G26" s="306">
        <f>('Charging &amp; Consumption'!$R$3*G$3)/'List of EV''s'!$D26</f>
        <v>3.3507476130426954</v>
      </c>
      <c r="H26" s="306">
        <f>('Charging &amp; Consumption'!$R$3*H$3)/'List of EV''s'!$D26</f>
        <v>3.2426589803638981</v>
      </c>
      <c r="I26" s="306">
        <f>('Charging &amp; Consumption'!$R$3*I$3)/'List of EV''s'!$D26</f>
        <v>3.3507476130426954</v>
      </c>
      <c r="J26" s="306">
        <f>('Charging &amp; Consumption'!$R$3*J$3)/'List of EV''s'!$D26</f>
        <v>3.3507476130426954</v>
      </c>
      <c r="K26" s="306">
        <f>('Charging &amp; Consumption'!$R$3*K$3)/'List of EV''s'!$D26</f>
        <v>3.2426589803638981</v>
      </c>
      <c r="L26" s="306">
        <f>('Charging &amp; Consumption'!$R$3*L$3)/'List of EV''s'!$D26</f>
        <v>3.3507476130426954</v>
      </c>
      <c r="M26" s="306">
        <f>('Charging &amp; Consumption'!$R$3*M$3)/'List of EV''s'!$D26</f>
        <v>3.2426589803638981</v>
      </c>
      <c r="N26" s="307">
        <f>('Charging &amp; Consumption'!$R$3*N$3)/'List of EV''s'!$D26</f>
        <v>3.3507476130426954</v>
      </c>
      <c r="O26" s="308">
        <f t="shared" si="4"/>
        <v>39.452350927760769</v>
      </c>
    </row>
    <row r="27" spans="2:15" ht="16.5" thickBot="1" x14ac:dyDescent="0.3">
      <c r="B27" s="227" t="str">
        <f>'List of EV''s'!B27</f>
        <v>Ford Mustang Mach-E GT AWD (Long Range)</v>
      </c>
      <c r="C27" s="305">
        <f>('Charging &amp; Consumption'!$R$3*C$3)/'List of EV''s'!$D27</f>
        <v>3.4065934065934069</v>
      </c>
      <c r="D27" s="306">
        <f>('Charging &amp; Consumption'!$R$3*D$3)/'List of EV''s'!$D27</f>
        <v>3.0769230769230771</v>
      </c>
      <c r="E27" s="306">
        <f>('Charging &amp; Consumption'!$R$3*E$3)/'List of EV''s'!$D27</f>
        <v>3.4065934065934069</v>
      </c>
      <c r="F27" s="306">
        <f>('Charging &amp; Consumption'!$R$3*F$3)/'List of EV''s'!$D27</f>
        <v>3.2967032967032965</v>
      </c>
      <c r="G27" s="306">
        <f>('Charging &amp; Consumption'!$R$3*G$3)/'List of EV''s'!$D27</f>
        <v>3.4065934065934069</v>
      </c>
      <c r="H27" s="306">
        <f>('Charging &amp; Consumption'!$R$3*H$3)/'List of EV''s'!$D27</f>
        <v>3.2967032967032965</v>
      </c>
      <c r="I27" s="306">
        <f>('Charging &amp; Consumption'!$R$3*I$3)/'List of EV''s'!$D27</f>
        <v>3.4065934065934069</v>
      </c>
      <c r="J27" s="306">
        <f>('Charging &amp; Consumption'!$R$3*J$3)/'List of EV''s'!$D27</f>
        <v>3.4065934065934069</v>
      </c>
      <c r="K27" s="306">
        <f>('Charging &amp; Consumption'!$R$3*K$3)/'List of EV''s'!$D27</f>
        <v>3.2967032967032965</v>
      </c>
      <c r="L27" s="306">
        <f>('Charging &amp; Consumption'!$R$3*L$3)/'List of EV''s'!$D27</f>
        <v>3.4065934065934069</v>
      </c>
      <c r="M27" s="306">
        <f>('Charging &amp; Consumption'!$R$3*M$3)/'List of EV''s'!$D27</f>
        <v>3.2967032967032965</v>
      </c>
      <c r="N27" s="307">
        <f>('Charging &amp; Consumption'!$R$3*N$3)/'List of EV''s'!$D27</f>
        <v>3.4065934065934069</v>
      </c>
      <c r="O27" s="308">
        <f t="shared" si="4"/>
        <v>40.109890109890109</v>
      </c>
    </row>
    <row r="28" spans="2:15" ht="16.5" thickBot="1" x14ac:dyDescent="0.3">
      <c r="B28" s="227" t="str">
        <f>'List of EV''s'!B28</f>
        <v>Ford Mustang Mach-E AWD (Standard Range)</v>
      </c>
      <c r="C28" s="305">
        <f>('Charging &amp; Consumption'!$R$3*C$3)/'List of EV''s'!$D28</f>
        <v>4.8434977344929955</v>
      </c>
      <c r="D28" s="306">
        <f>('Charging &amp; Consumption'!$R$3*D$3)/'List of EV''s'!$D28</f>
        <v>4.3747721472839958</v>
      </c>
      <c r="E28" s="306">
        <f>('Charging &amp; Consumption'!$R$3*E$3)/'List of EV''s'!$D28</f>
        <v>4.8434977344929955</v>
      </c>
      <c r="F28" s="306">
        <f>('Charging &amp; Consumption'!$R$3*F$3)/'List of EV''s'!$D28</f>
        <v>4.6872558720899953</v>
      </c>
      <c r="G28" s="306">
        <f>('Charging &amp; Consumption'!$R$3*G$3)/'List of EV''s'!$D28</f>
        <v>4.8434977344929955</v>
      </c>
      <c r="H28" s="306">
        <f>('Charging &amp; Consumption'!$R$3*H$3)/'List of EV''s'!$D28</f>
        <v>4.6872558720899953</v>
      </c>
      <c r="I28" s="306">
        <f>('Charging &amp; Consumption'!$R$3*I$3)/'List of EV''s'!$D28</f>
        <v>4.8434977344929955</v>
      </c>
      <c r="J28" s="306">
        <f>('Charging &amp; Consumption'!$R$3*J$3)/'List of EV''s'!$D28</f>
        <v>4.8434977344929955</v>
      </c>
      <c r="K28" s="306">
        <f>('Charging &amp; Consumption'!$R$3*K$3)/'List of EV''s'!$D28</f>
        <v>4.6872558720899953</v>
      </c>
      <c r="L28" s="306">
        <f>('Charging &amp; Consumption'!$R$3*L$3)/'List of EV''s'!$D28</f>
        <v>4.8434977344929955</v>
      </c>
      <c r="M28" s="306">
        <f>('Charging &amp; Consumption'!$R$3*M$3)/'List of EV''s'!$D28</f>
        <v>4.6872558720899953</v>
      </c>
      <c r="N28" s="307">
        <f>('Charging &amp; Consumption'!$R$3*N$3)/'List of EV''s'!$D28</f>
        <v>4.8434977344929955</v>
      </c>
      <c r="O28" s="308">
        <f t="shared" si="4"/>
        <v>57.028279777094951</v>
      </c>
    </row>
    <row r="29" spans="2:15" ht="16.5" thickBot="1" x14ac:dyDescent="0.3">
      <c r="B29" s="227" t="str">
        <f>'List of EV''s'!B29</f>
        <v>Ford Mustang Mach-E RWD (Standard Range)</v>
      </c>
      <c r="C29" s="305">
        <f>('Charging &amp; Consumption'!$R$3*C$3)/'List of EV''s'!$D29</f>
        <v>4.4433827042522696</v>
      </c>
      <c r="D29" s="306">
        <f>('Charging &amp; Consumption'!$R$3*D$3)/'List of EV''s'!$D29</f>
        <v>4.0133779264214047</v>
      </c>
      <c r="E29" s="306">
        <f>('Charging &amp; Consumption'!$R$3*E$3)/'List of EV''s'!$D29</f>
        <v>4.4433827042522696</v>
      </c>
      <c r="F29" s="306">
        <f>('Charging &amp; Consumption'!$R$3*F$3)/'List of EV''s'!$D29</f>
        <v>4.3000477783086479</v>
      </c>
      <c r="G29" s="306">
        <f>('Charging &amp; Consumption'!$R$3*G$3)/'List of EV''s'!$D29</f>
        <v>4.4433827042522696</v>
      </c>
      <c r="H29" s="306">
        <f>('Charging &amp; Consumption'!$R$3*H$3)/'List of EV''s'!$D29</f>
        <v>4.3000477783086479</v>
      </c>
      <c r="I29" s="306">
        <f>('Charging &amp; Consumption'!$R$3*I$3)/'List of EV''s'!$D29</f>
        <v>4.4433827042522696</v>
      </c>
      <c r="J29" s="306">
        <f>('Charging &amp; Consumption'!$R$3*J$3)/'List of EV''s'!$D29</f>
        <v>4.4433827042522696</v>
      </c>
      <c r="K29" s="306">
        <f>('Charging &amp; Consumption'!$R$3*K$3)/'List of EV''s'!$D29</f>
        <v>4.3000477783086479</v>
      </c>
      <c r="L29" s="306">
        <f>('Charging &amp; Consumption'!$R$3*L$3)/'List of EV''s'!$D29</f>
        <v>4.4433827042522696</v>
      </c>
      <c r="M29" s="306">
        <f>('Charging &amp; Consumption'!$R$3*M$3)/'List of EV''s'!$D29</f>
        <v>4.3000477783086479</v>
      </c>
      <c r="N29" s="307">
        <f>('Charging &amp; Consumption'!$R$3*N$3)/'List of EV''s'!$D29</f>
        <v>4.4433827042522696</v>
      </c>
      <c r="O29" s="308">
        <f t="shared" si="4"/>
        <v>52.317247969421885</v>
      </c>
    </row>
    <row r="30" spans="2:15" ht="16.5" thickBot="1" x14ac:dyDescent="0.3">
      <c r="B30" s="227" t="str">
        <f>'List of EV''s'!B30</f>
        <v>Genesis Electrified G80</v>
      </c>
      <c r="C30" s="305">
        <f>('Charging &amp; Consumption'!$R$3*C$3)/'List of EV''s'!$D30</f>
        <v>3.6240355389291561</v>
      </c>
      <c r="D30" s="306">
        <f>('Charging &amp; Consumption'!$R$3*D$3)/'List of EV''s'!$D30</f>
        <v>3.2733224222585924</v>
      </c>
      <c r="E30" s="306">
        <f>('Charging &amp; Consumption'!$R$3*E$3)/'List of EV''s'!$D30</f>
        <v>3.6240355389291561</v>
      </c>
      <c r="F30" s="306">
        <f>('Charging &amp; Consumption'!$R$3*F$3)/'List of EV''s'!$D30</f>
        <v>3.5071311667056344</v>
      </c>
      <c r="G30" s="306">
        <f>('Charging &amp; Consumption'!$R$3*G$3)/'List of EV''s'!$D30</f>
        <v>3.6240355389291561</v>
      </c>
      <c r="H30" s="306">
        <f>('Charging &amp; Consumption'!$R$3*H$3)/'List of EV''s'!$D30</f>
        <v>3.5071311667056344</v>
      </c>
      <c r="I30" s="306">
        <f>('Charging &amp; Consumption'!$R$3*I$3)/'List of EV''s'!$D30</f>
        <v>3.6240355389291561</v>
      </c>
      <c r="J30" s="306">
        <f>('Charging &amp; Consumption'!$R$3*J$3)/'List of EV''s'!$D30</f>
        <v>3.6240355389291561</v>
      </c>
      <c r="K30" s="306">
        <f>('Charging &amp; Consumption'!$R$3*K$3)/'List of EV''s'!$D30</f>
        <v>3.5071311667056344</v>
      </c>
      <c r="L30" s="306">
        <f>('Charging &amp; Consumption'!$R$3*L$3)/'List of EV''s'!$D30</f>
        <v>3.6240355389291561</v>
      </c>
      <c r="M30" s="306">
        <f>('Charging &amp; Consumption'!$R$3*M$3)/'List of EV''s'!$D30</f>
        <v>3.5071311667056344</v>
      </c>
      <c r="N30" s="307">
        <f>('Charging &amp; Consumption'!$R$3*N$3)/'List of EV''s'!$D30</f>
        <v>3.6240355389291561</v>
      </c>
      <c r="O30" s="308">
        <f t="shared" ref="O30" si="5">SUM(C30:N30)</f>
        <v>42.670095861585217</v>
      </c>
    </row>
    <row r="31" spans="2:15" ht="16.5" thickBot="1" x14ac:dyDescent="0.3">
      <c r="B31" s="227" t="str">
        <f>'List of EV''s'!B31</f>
        <v>Genesis GV60 (Advanced)</v>
      </c>
      <c r="C31" s="305">
        <f>('Charging &amp; Consumption'!$R$3*C$3)/'List of EV''s'!$D30</f>
        <v>3.6240355389291561</v>
      </c>
      <c r="D31" s="306">
        <f>('Charging &amp; Consumption'!$R$3*D$3)/'List of EV''s'!$D30</f>
        <v>3.2733224222585924</v>
      </c>
      <c r="E31" s="306">
        <f>('Charging &amp; Consumption'!$R$3*E$3)/'List of EV''s'!$D30</f>
        <v>3.6240355389291561</v>
      </c>
      <c r="F31" s="306">
        <f>('Charging &amp; Consumption'!$R$3*F$3)/'List of EV''s'!$D30</f>
        <v>3.5071311667056344</v>
      </c>
      <c r="G31" s="306">
        <f>('Charging &amp; Consumption'!$R$3*G$3)/'List of EV''s'!$D30</f>
        <v>3.6240355389291561</v>
      </c>
      <c r="H31" s="306">
        <f>('Charging &amp; Consumption'!$R$3*H$3)/'List of EV''s'!$D30</f>
        <v>3.5071311667056344</v>
      </c>
      <c r="I31" s="306">
        <f>('Charging &amp; Consumption'!$R$3*I$3)/'List of EV''s'!$D30</f>
        <v>3.6240355389291561</v>
      </c>
      <c r="J31" s="306">
        <f>('Charging &amp; Consumption'!$R$3*J$3)/'List of EV''s'!$D30</f>
        <v>3.6240355389291561</v>
      </c>
      <c r="K31" s="306">
        <f>('Charging &amp; Consumption'!$R$3*K$3)/'List of EV''s'!$D30</f>
        <v>3.5071311667056344</v>
      </c>
      <c r="L31" s="306">
        <f>('Charging &amp; Consumption'!$R$3*L$3)/'List of EV''s'!$D30</f>
        <v>3.6240355389291561</v>
      </c>
      <c r="M31" s="306">
        <f>('Charging &amp; Consumption'!$R$3*M$3)/'List of EV''s'!$D30</f>
        <v>3.5071311667056344</v>
      </c>
      <c r="N31" s="307">
        <f>('Charging &amp; Consumption'!$R$3*N$3)/'List of EV''s'!$D30</f>
        <v>3.6240355389291561</v>
      </c>
      <c r="O31" s="308">
        <f t="shared" si="4"/>
        <v>42.670095861585217</v>
      </c>
    </row>
    <row r="32" spans="2:15" ht="16.5" thickBot="1" x14ac:dyDescent="0.3">
      <c r="B32" s="227" t="str">
        <f>'List of EV''s'!B32</f>
        <v>Genesis GV60 (Performance)</v>
      </c>
      <c r="C32" s="305">
        <f>('Charging &amp; Consumption'!$R$3*C$3)/'List of EV''s'!$D31</f>
        <v>4.1208791208791213</v>
      </c>
      <c r="D32" s="306">
        <f>('Charging &amp; Consumption'!$R$3*D$3)/'List of EV''s'!$D31</f>
        <v>3.7220843672456576</v>
      </c>
      <c r="E32" s="306">
        <f>('Charging &amp; Consumption'!$R$3*E$3)/'List of EV''s'!$D31</f>
        <v>4.1208791208791213</v>
      </c>
      <c r="F32" s="306">
        <f>('Charging &amp; Consumption'!$R$3*F$3)/'List of EV''s'!$D31</f>
        <v>3.9879475363346328</v>
      </c>
      <c r="G32" s="306">
        <f>('Charging &amp; Consumption'!$R$3*G$3)/'List of EV''s'!$D31</f>
        <v>4.1208791208791213</v>
      </c>
      <c r="H32" s="306">
        <f>('Charging &amp; Consumption'!$R$3*H$3)/'List of EV''s'!$D31</f>
        <v>3.9879475363346328</v>
      </c>
      <c r="I32" s="306">
        <f>('Charging &amp; Consumption'!$R$3*I$3)/'List of EV''s'!$D31</f>
        <v>4.1208791208791213</v>
      </c>
      <c r="J32" s="306">
        <f>('Charging &amp; Consumption'!$R$3*J$3)/'List of EV''s'!$D31</f>
        <v>4.1208791208791213</v>
      </c>
      <c r="K32" s="306">
        <f>('Charging &amp; Consumption'!$R$3*K$3)/'List of EV''s'!$D31</f>
        <v>3.9879475363346328</v>
      </c>
      <c r="L32" s="306">
        <f>('Charging &amp; Consumption'!$R$3*L$3)/'List of EV''s'!$D31</f>
        <v>4.1208791208791213</v>
      </c>
      <c r="M32" s="306">
        <f>('Charging &amp; Consumption'!$R$3*M$3)/'List of EV''s'!$D31</f>
        <v>3.9879475363346328</v>
      </c>
      <c r="N32" s="307">
        <f>('Charging &amp; Consumption'!$R$3*N$3)/'List of EV''s'!$D31</f>
        <v>4.1208791208791213</v>
      </c>
      <c r="O32" s="308">
        <f t="shared" si="4"/>
        <v>48.520028358738038</v>
      </c>
    </row>
    <row r="33" spans="2:15" ht="16.5" thickBot="1" x14ac:dyDescent="0.3">
      <c r="B33" s="227" t="str">
        <f>'List of EV''s'!B33</f>
        <v>GMC Hummer</v>
      </c>
      <c r="C33" s="305">
        <f>('Charging &amp; Consumption'!$R$3*C$3)/'List of EV''s'!$D32</f>
        <v>4.3488426467149877</v>
      </c>
      <c r="D33" s="306">
        <f>('Charging &amp; Consumption'!$R$3*D$3)/'List of EV''s'!$D32</f>
        <v>3.927986906710311</v>
      </c>
      <c r="E33" s="306">
        <f>('Charging &amp; Consumption'!$R$3*E$3)/'List of EV''s'!$D32</f>
        <v>4.3488426467149877</v>
      </c>
      <c r="F33" s="306">
        <f>('Charging &amp; Consumption'!$R$3*F$3)/'List of EV''s'!$D32</f>
        <v>4.2085574000467618</v>
      </c>
      <c r="G33" s="306">
        <f>('Charging &amp; Consumption'!$R$3*G$3)/'List of EV''s'!$D32</f>
        <v>4.3488426467149877</v>
      </c>
      <c r="H33" s="306">
        <f>('Charging &amp; Consumption'!$R$3*H$3)/'List of EV''s'!$D32</f>
        <v>4.2085574000467618</v>
      </c>
      <c r="I33" s="306">
        <f>('Charging &amp; Consumption'!$R$3*I$3)/'List of EV''s'!$D32</f>
        <v>4.3488426467149877</v>
      </c>
      <c r="J33" s="306">
        <f>('Charging &amp; Consumption'!$R$3*J$3)/'List of EV''s'!$D32</f>
        <v>4.3488426467149877</v>
      </c>
      <c r="K33" s="306">
        <f>('Charging &amp; Consumption'!$R$3*K$3)/'List of EV''s'!$D32</f>
        <v>4.2085574000467618</v>
      </c>
      <c r="L33" s="306">
        <f>('Charging &amp; Consumption'!$R$3*L$3)/'List of EV''s'!$D32</f>
        <v>4.3488426467149877</v>
      </c>
      <c r="M33" s="306">
        <f>('Charging &amp; Consumption'!$R$3*M$3)/'List of EV''s'!$D32</f>
        <v>4.2085574000467618</v>
      </c>
      <c r="N33" s="307">
        <f>('Charging &amp; Consumption'!$R$3*N$3)/'List of EV''s'!$D32</f>
        <v>4.3488426467149877</v>
      </c>
      <c r="O33" s="308">
        <f t="shared" si="4"/>
        <v>51.204115033902269</v>
      </c>
    </row>
    <row r="34" spans="2:15" ht="16.5" thickBot="1" x14ac:dyDescent="0.3">
      <c r="B34" s="227" t="str">
        <f>'List of EV''s'!B34</f>
        <v>Hyundai Ioniq Electric</v>
      </c>
      <c r="C34" s="305">
        <f>('Charging &amp; Consumption'!$R$3*C$3)/'List of EV''s'!$D33</f>
        <v>2.9199372056514918</v>
      </c>
      <c r="D34" s="306">
        <f>('Charging &amp; Consumption'!$R$3*D$3)/'List of EV''s'!$D33</f>
        <v>2.6373626373626373</v>
      </c>
      <c r="E34" s="306">
        <f>('Charging &amp; Consumption'!$R$3*E$3)/'List of EV''s'!$D33</f>
        <v>2.9199372056514918</v>
      </c>
      <c r="F34" s="306">
        <f>('Charging &amp; Consumption'!$R$3*F$3)/'List of EV''s'!$D33</f>
        <v>2.8257456828885399</v>
      </c>
      <c r="G34" s="306">
        <f>('Charging &amp; Consumption'!$R$3*G$3)/'List of EV''s'!$D33</f>
        <v>2.9199372056514918</v>
      </c>
      <c r="H34" s="306">
        <f>('Charging &amp; Consumption'!$R$3*H$3)/'List of EV''s'!$D33</f>
        <v>2.8257456828885399</v>
      </c>
      <c r="I34" s="306">
        <f>('Charging &amp; Consumption'!$R$3*I$3)/'List of EV''s'!$D33</f>
        <v>2.9199372056514918</v>
      </c>
      <c r="J34" s="306">
        <f>('Charging &amp; Consumption'!$R$3*J$3)/'List of EV''s'!$D33</f>
        <v>2.9199372056514918</v>
      </c>
      <c r="K34" s="306">
        <f>('Charging &amp; Consumption'!$R$3*K$3)/'List of EV''s'!$D33</f>
        <v>2.8257456828885399</v>
      </c>
      <c r="L34" s="306">
        <f>('Charging &amp; Consumption'!$R$3*L$3)/'List of EV''s'!$D33</f>
        <v>2.9199372056514918</v>
      </c>
      <c r="M34" s="306">
        <f>('Charging &amp; Consumption'!$R$3*M$3)/'List of EV''s'!$D33</f>
        <v>2.8257456828885399</v>
      </c>
      <c r="N34" s="307">
        <f>('Charging &amp; Consumption'!$R$3*N$3)/'List of EV''s'!$D33</f>
        <v>2.9199372056514918</v>
      </c>
      <c r="O34" s="308">
        <f t="shared" si="4"/>
        <v>34.37990580847724</v>
      </c>
    </row>
    <row r="35" spans="2:15" ht="16.5" thickBot="1" x14ac:dyDescent="0.3">
      <c r="B35" s="227" t="str">
        <f>'List of EV''s'!B35</f>
        <v>Hyundai Ioniq 5 (RWD)</v>
      </c>
      <c r="C35" s="305">
        <f>('Charging &amp; Consumption'!$R$3*C$3)/'List of EV''s'!$D34</f>
        <v>6.0116354234001301</v>
      </c>
      <c r="D35" s="306">
        <f>('Charging &amp; Consumption'!$R$3*D$3)/'List of EV''s'!$D34</f>
        <v>5.4298642533936654</v>
      </c>
      <c r="E35" s="306">
        <f>('Charging &amp; Consumption'!$R$3*E$3)/'List of EV''s'!$D34</f>
        <v>6.0116354234001301</v>
      </c>
      <c r="F35" s="306">
        <f>('Charging &amp; Consumption'!$R$3*F$3)/'List of EV''s'!$D34</f>
        <v>5.817711700064641</v>
      </c>
      <c r="G35" s="306">
        <f>('Charging &amp; Consumption'!$R$3*G$3)/'List of EV''s'!$D34</f>
        <v>6.0116354234001301</v>
      </c>
      <c r="H35" s="306">
        <f>('Charging &amp; Consumption'!$R$3*H$3)/'List of EV''s'!$D34</f>
        <v>5.817711700064641</v>
      </c>
      <c r="I35" s="306">
        <f>('Charging &amp; Consumption'!$R$3*I$3)/'List of EV''s'!$D34</f>
        <v>6.0116354234001301</v>
      </c>
      <c r="J35" s="306">
        <f>('Charging &amp; Consumption'!$R$3*J$3)/'List of EV''s'!$D34</f>
        <v>6.0116354234001301</v>
      </c>
      <c r="K35" s="306">
        <f>('Charging &amp; Consumption'!$R$3*K$3)/'List of EV''s'!$D34</f>
        <v>5.817711700064641</v>
      </c>
      <c r="L35" s="306">
        <f>('Charging &amp; Consumption'!$R$3*L$3)/'List of EV''s'!$D34</f>
        <v>6.0116354234001301</v>
      </c>
      <c r="M35" s="306">
        <f>('Charging &amp; Consumption'!$R$3*M$3)/'List of EV''s'!$D34</f>
        <v>5.817711700064641</v>
      </c>
      <c r="N35" s="307">
        <f>('Charging &amp; Consumption'!$R$3*N$3)/'List of EV''s'!$D34</f>
        <v>6.0116354234001301</v>
      </c>
      <c r="O35" s="308">
        <f t="shared" si="4"/>
        <v>70.782159017453139</v>
      </c>
    </row>
    <row r="36" spans="2:15" ht="16.5" thickBot="1" x14ac:dyDescent="0.3">
      <c r="B36" s="227" t="str">
        <f>'List of EV''s'!B36</f>
        <v>Hyundai Ioniq 5 (AWD)</v>
      </c>
      <c r="C36" s="305">
        <f>('Charging &amp; Consumption'!$R$3*C$3)/'List of EV''s'!$D35</f>
        <v>3.3728647590033733</v>
      </c>
      <c r="D36" s="306">
        <f>('Charging &amp; Consumption'!$R$3*D$3)/'List of EV''s'!$D35</f>
        <v>3.0464584920030466</v>
      </c>
      <c r="E36" s="306">
        <f>('Charging &amp; Consumption'!$R$3*E$3)/'List of EV''s'!$D35</f>
        <v>3.3728647590033733</v>
      </c>
      <c r="F36" s="306">
        <f>('Charging &amp; Consumption'!$R$3*F$3)/'List of EV''s'!$D35</f>
        <v>3.264062670003264</v>
      </c>
      <c r="G36" s="306">
        <f>('Charging &amp; Consumption'!$R$3*G$3)/'List of EV''s'!$D35</f>
        <v>3.3728647590033733</v>
      </c>
      <c r="H36" s="306">
        <f>('Charging &amp; Consumption'!$R$3*H$3)/'List of EV''s'!$D35</f>
        <v>3.264062670003264</v>
      </c>
      <c r="I36" s="306">
        <f>('Charging &amp; Consumption'!$R$3*I$3)/'List of EV''s'!$D35</f>
        <v>3.3728647590033733</v>
      </c>
      <c r="J36" s="306">
        <f>('Charging &amp; Consumption'!$R$3*J$3)/'List of EV''s'!$D35</f>
        <v>3.3728647590033733</v>
      </c>
      <c r="K36" s="306">
        <f>('Charging &amp; Consumption'!$R$3*K$3)/'List of EV''s'!$D35</f>
        <v>3.264062670003264</v>
      </c>
      <c r="L36" s="306">
        <f>('Charging &amp; Consumption'!$R$3*L$3)/'List of EV''s'!$D35</f>
        <v>3.3728647590033733</v>
      </c>
      <c r="M36" s="306">
        <f>('Charging &amp; Consumption'!$R$3*M$3)/'List of EV''s'!$D35</f>
        <v>3.264062670003264</v>
      </c>
      <c r="N36" s="307">
        <f>('Charging &amp; Consumption'!$R$3*N$3)/'List of EV''s'!$D35</f>
        <v>3.3728647590033733</v>
      </c>
      <c r="O36" s="308">
        <f t="shared" si="4"/>
        <v>39.712762485039711</v>
      </c>
    </row>
    <row r="37" spans="2:15" ht="16.5" thickBot="1" x14ac:dyDescent="0.3">
      <c r="B37" s="227" t="str">
        <f>'List of EV''s'!B37</f>
        <v>Hyundai Kona EV</v>
      </c>
      <c r="C37" s="305">
        <f>('Charging &amp; Consumption'!$R$3*C$3)/'List of EV''s'!$D36</f>
        <v>3.9306846999154694</v>
      </c>
      <c r="D37" s="306">
        <f>('Charging &amp; Consumption'!$R$3*D$3)/'List of EV''s'!$D36</f>
        <v>3.5502958579881656</v>
      </c>
      <c r="E37" s="306">
        <f>('Charging &amp; Consumption'!$R$3*E$3)/'List of EV''s'!$D36</f>
        <v>3.9306846999154694</v>
      </c>
      <c r="F37" s="306">
        <f>('Charging &amp; Consumption'!$R$3*F$3)/'List of EV''s'!$D36</f>
        <v>3.8038884192730347</v>
      </c>
      <c r="G37" s="306">
        <f>('Charging &amp; Consumption'!$R$3*G$3)/'List of EV''s'!$D36</f>
        <v>3.9306846999154694</v>
      </c>
      <c r="H37" s="306">
        <f>('Charging &amp; Consumption'!$R$3*H$3)/'List of EV''s'!$D36</f>
        <v>3.8038884192730347</v>
      </c>
      <c r="I37" s="306">
        <f>('Charging &amp; Consumption'!$R$3*I$3)/'List of EV''s'!$D36</f>
        <v>3.9306846999154694</v>
      </c>
      <c r="J37" s="306">
        <f>('Charging &amp; Consumption'!$R$3*J$3)/'List of EV''s'!$D36</f>
        <v>3.9306846999154694</v>
      </c>
      <c r="K37" s="306">
        <f>('Charging &amp; Consumption'!$R$3*K$3)/'List of EV''s'!$D36</f>
        <v>3.8038884192730347</v>
      </c>
      <c r="L37" s="306">
        <f>('Charging &amp; Consumption'!$R$3*L$3)/'List of EV''s'!$D36</f>
        <v>3.9306846999154694</v>
      </c>
      <c r="M37" s="306">
        <f>('Charging &amp; Consumption'!$R$3*M$3)/'List of EV''s'!$D36</f>
        <v>3.8038884192730347</v>
      </c>
      <c r="N37" s="307">
        <f>('Charging &amp; Consumption'!$R$3*N$3)/'List of EV''s'!$D36</f>
        <v>3.9306846999154694</v>
      </c>
      <c r="O37" s="308">
        <f t="shared" si="4"/>
        <v>46.280642434488591</v>
      </c>
    </row>
    <row r="38" spans="2:15" ht="16.5" thickBot="1" x14ac:dyDescent="0.3">
      <c r="B38" s="227" t="str">
        <f>'List of EV''s'!B38</f>
        <v>Jaguar I-Pace</v>
      </c>
      <c r="C38" s="305">
        <f>('Charging &amp; Consumption'!$R$3*C$3)/'List of EV''s'!$D37</f>
        <v>3.9611551239458218</v>
      </c>
      <c r="D38" s="306">
        <f>('Charging &amp; Consumption'!$R$3*D$3)/'List of EV''s'!$D37</f>
        <v>3.5778175313059033</v>
      </c>
      <c r="E38" s="306">
        <f>('Charging &amp; Consumption'!$R$3*E$3)/'List of EV''s'!$D37</f>
        <v>3.9611551239458218</v>
      </c>
      <c r="F38" s="306">
        <f>('Charging &amp; Consumption'!$R$3*F$3)/'List of EV''s'!$D37</f>
        <v>3.833375926399182</v>
      </c>
      <c r="G38" s="306">
        <f>('Charging &amp; Consumption'!$R$3*G$3)/'List of EV''s'!$D37</f>
        <v>3.9611551239458218</v>
      </c>
      <c r="H38" s="306">
        <f>('Charging &amp; Consumption'!$R$3*H$3)/'List of EV''s'!$D37</f>
        <v>3.833375926399182</v>
      </c>
      <c r="I38" s="306">
        <f>('Charging &amp; Consumption'!$R$3*I$3)/'List of EV''s'!$D37</f>
        <v>3.9611551239458218</v>
      </c>
      <c r="J38" s="306">
        <f>('Charging &amp; Consumption'!$R$3*J$3)/'List of EV''s'!$D37</f>
        <v>3.9611551239458218</v>
      </c>
      <c r="K38" s="306">
        <f>('Charging &amp; Consumption'!$R$3*K$3)/'List of EV''s'!$D37</f>
        <v>3.833375926399182</v>
      </c>
      <c r="L38" s="306">
        <f>('Charging &amp; Consumption'!$R$3*L$3)/'List of EV''s'!$D37</f>
        <v>3.9611551239458218</v>
      </c>
      <c r="M38" s="306">
        <f>('Charging &amp; Consumption'!$R$3*M$3)/'List of EV''s'!$D37</f>
        <v>3.833375926399182</v>
      </c>
      <c r="N38" s="307">
        <f>('Charging &amp; Consumption'!$R$3*N$3)/'List of EV''s'!$D37</f>
        <v>3.9611551239458218</v>
      </c>
      <c r="O38" s="308">
        <f t="shared" si="4"/>
        <v>46.639407104523386</v>
      </c>
    </row>
    <row r="39" spans="2:15" ht="16.5" thickBot="1" x14ac:dyDescent="0.3">
      <c r="B39" s="227" t="str">
        <f>'List of EV''s'!B39</f>
        <v>KIA EV6 Wind (RWD)</v>
      </c>
      <c r="C39" s="305">
        <f>('Charging &amp; Consumption'!$R$3*C$3)/'List of EV''s'!$D38</f>
        <v>4.1543822031626911</v>
      </c>
      <c r="D39" s="306">
        <f>('Charging &amp; Consumption'!$R$3*D$3)/'List of EV''s'!$D38</f>
        <v>3.75234521575985</v>
      </c>
      <c r="E39" s="306">
        <f>('Charging &amp; Consumption'!$R$3*E$3)/'List of EV''s'!$D38</f>
        <v>4.1543822031626911</v>
      </c>
      <c r="F39" s="306">
        <f>('Charging &amp; Consumption'!$R$3*F$3)/'List of EV''s'!$D38</f>
        <v>4.0203698740284102</v>
      </c>
      <c r="G39" s="306">
        <f>('Charging &amp; Consumption'!$R$3*G$3)/'List of EV''s'!$D38</f>
        <v>4.1543822031626911</v>
      </c>
      <c r="H39" s="306">
        <f>('Charging &amp; Consumption'!$R$3*H$3)/'List of EV''s'!$D38</f>
        <v>4.0203698740284102</v>
      </c>
      <c r="I39" s="306">
        <f>('Charging &amp; Consumption'!$R$3*I$3)/'List of EV''s'!$D38</f>
        <v>4.1543822031626911</v>
      </c>
      <c r="J39" s="306">
        <f>('Charging &amp; Consumption'!$R$3*J$3)/'List of EV''s'!$D38</f>
        <v>4.1543822031626911</v>
      </c>
      <c r="K39" s="306">
        <f>('Charging &amp; Consumption'!$R$3*K$3)/'List of EV''s'!$D38</f>
        <v>4.0203698740284102</v>
      </c>
      <c r="L39" s="306">
        <f>('Charging &amp; Consumption'!$R$3*L$3)/'List of EV''s'!$D38</f>
        <v>4.1543822031626911</v>
      </c>
      <c r="M39" s="306">
        <f>('Charging &amp; Consumption'!$R$3*M$3)/'List of EV''s'!$D38</f>
        <v>4.0203698740284102</v>
      </c>
      <c r="N39" s="307">
        <f>('Charging &amp; Consumption'!$R$3*N$3)/'List of EV''s'!$D38</f>
        <v>4.1543822031626911</v>
      </c>
      <c r="O39" s="308">
        <f t="shared" si="4"/>
        <v>48.914500134012329</v>
      </c>
    </row>
    <row r="40" spans="2:15" ht="16.5" thickBot="1" x14ac:dyDescent="0.3">
      <c r="B40" s="227" t="str">
        <f>'List of EV''s'!B40</f>
        <v>KIA EV6 Wind (e-AWD)</v>
      </c>
      <c r="C40" s="305">
        <f>('Charging &amp; Consumption'!$R$3*C$3)/'List of EV''s'!$D39</f>
        <v>3.296703296703297</v>
      </c>
      <c r="D40" s="306">
        <f>('Charging &amp; Consumption'!$R$3*D$3)/'List of EV''s'!$D39</f>
        <v>2.9776674937965262</v>
      </c>
      <c r="E40" s="306">
        <f>('Charging &amp; Consumption'!$R$3*E$3)/'List of EV''s'!$D39</f>
        <v>3.296703296703297</v>
      </c>
      <c r="F40" s="306">
        <f>('Charging &amp; Consumption'!$R$3*F$3)/'List of EV''s'!$D39</f>
        <v>3.1903580290677063</v>
      </c>
      <c r="G40" s="306">
        <f>('Charging &amp; Consumption'!$R$3*G$3)/'List of EV''s'!$D39</f>
        <v>3.296703296703297</v>
      </c>
      <c r="H40" s="306">
        <f>('Charging &amp; Consumption'!$R$3*H$3)/'List of EV''s'!$D39</f>
        <v>3.1903580290677063</v>
      </c>
      <c r="I40" s="306">
        <f>('Charging &amp; Consumption'!$R$3*I$3)/'List of EV''s'!$D39</f>
        <v>3.296703296703297</v>
      </c>
      <c r="J40" s="306">
        <f>('Charging &amp; Consumption'!$R$3*J$3)/'List of EV''s'!$D39</f>
        <v>3.296703296703297</v>
      </c>
      <c r="K40" s="306">
        <f>('Charging &amp; Consumption'!$R$3*K$3)/'List of EV''s'!$D39</f>
        <v>3.1903580290677063</v>
      </c>
      <c r="L40" s="306">
        <f>('Charging &amp; Consumption'!$R$3*L$3)/'List of EV''s'!$D39</f>
        <v>3.296703296703297</v>
      </c>
      <c r="M40" s="306">
        <f>('Charging &amp; Consumption'!$R$3*M$3)/'List of EV''s'!$D39</f>
        <v>3.1903580290677063</v>
      </c>
      <c r="N40" s="307">
        <f>('Charging &amp; Consumption'!$R$3*N$3)/'List of EV''s'!$D39</f>
        <v>3.296703296703297</v>
      </c>
      <c r="O40" s="308">
        <f t="shared" si="4"/>
        <v>38.816022686990436</v>
      </c>
    </row>
    <row r="41" spans="2:15" ht="16.5" thickBot="1" x14ac:dyDescent="0.3">
      <c r="B41" s="227" t="str">
        <f>'List of EV''s'!B41</f>
        <v>KIA EV6 GT-Line (RWD)</v>
      </c>
      <c r="C41" s="305">
        <f>('Charging &amp; Consumption'!$R$3*C$3)/'List of EV''s'!$D40</f>
        <v>3.6240355389291561</v>
      </c>
      <c r="D41" s="306">
        <f>('Charging &amp; Consumption'!$R$3*D$3)/'List of EV''s'!$D40</f>
        <v>3.2733224222585924</v>
      </c>
      <c r="E41" s="306">
        <f>('Charging &amp; Consumption'!$R$3*E$3)/'List of EV''s'!$D40</f>
        <v>3.6240355389291561</v>
      </c>
      <c r="F41" s="306">
        <f>('Charging &amp; Consumption'!$R$3*F$3)/'List of EV''s'!$D40</f>
        <v>3.5071311667056344</v>
      </c>
      <c r="G41" s="306">
        <f>('Charging &amp; Consumption'!$R$3*G$3)/'List of EV''s'!$D40</f>
        <v>3.6240355389291561</v>
      </c>
      <c r="H41" s="306">
        <f>('Charging &amp; Consumption'!$R$3*H$3)/'List of EV''s'!$D40</f>
        <v>3.5071311667056344</v>
      </c>
      <c r="I41" s="306">
        <f>('Charging &amp; Consumption'!$R$3*I$3)/'List of EV''s'!$D40</f>
        <v>3.6240355389291561</v>
      </c>
      <c r="J41" s="306">
        <f>('Charging &amp; Consumption'!$R$3*J$3)/'List of EV''s'!$D40</f>
        <v>3.6240355389291561</v>
      </c>
      <c r="K41" s="306">
        <f>('Charging &amp; Consumption'!$R$3*K$3)/'List of EV''s'!$D40</f>
        <v>3.5071311667056344</v>
      </c>
      <c r="L41" s="306">
        <f>('Charging &amp; Consumption'!$R$3*L$3)/'List of EV''s'!$D40</f>
        <v>3.6240355389291561</v>
      </c>
      <c r="M41" s="306">
        <f>('Charging &amp; Consumption'!$R$3*M$3)/'List of EV''s'!$D40</f>
        <v>3.5071311667056344</v>
      </c>
      <c r="N41" s="307">
        <f>('Charging &amp; Consumption'!$R$3*N$3)/'List of EV''s'!$D40</f>
        <v>3.6240355389291561</v>
      </c>
      <c r="O41" s="308">
        <f t="shared" si="4"/>
        <v>42.670095861585217</v>
      </c>
    </row>
    <row r="42" spans="2:15" ht="16.5" thickBot="1" x14ac:dyDescent="0.3">
      <c r="B42" s="227" t="str">
        <f>'List of EV''s'!B42</f>
        <v>KIA EV6 GT-Line (AWD)</v>
      </c>
      <c r="C42" s="305">
        <f>('Charging &amp; Consumption'!$R$3*C$3)/'List of EV''s'!$D41</f>
        <v>3.296703296703297</v>
      </c>
      <c r="D42" s="306">
        <f>('Charging &amp; Consumption'!$R$3*D$3)/'List of EV''s'!$D41</f>
        <v>2.9776674937965262</v>
      </c>
      <c r="E42" s="306">
        <f>('Charging &amp; Consumption'!$R$3*E$3)/'List of EV''s'!$D41</f>
        <v>3.296703296703297</v>
      </c>
      <c r="F42" s="306">
        <f>('Charging &amp; Consumption'!$R$3*F$3)/'List of EV''s'!$D41</f>
        <v>3.1903580290677063</v>
      </c>
      <c r="G42" s="306">
        <f>('Charging &amp; Consumption'!$R$3*G$3)/'List of EV''s'!$D41</f>
        <v>3.296703296703297</v>
      </c>
      <c r="H42" s="306">
        <f>('Charging &amp; Consumption'!$R$3*H$3)/'List of EV''s'!$D41</f>
        <v>3.1903580290677063</v>
      </c>
      <c r="I42" s="306">
        <f>('Charging &amp; Consumption'!$R$3*I$3)/'List of EV''s'!$D41</f>
        <v>3.296703296703297</v>
      </c>
      <c r="J42" s="306">
        <f>('Charging &amp; Consumption'!$R$3*J$3)/'List of EV''s'!$D41</f>
        <v>3.296703296703297</v>
      </c>
      <c r="K42" s="306">
        <f>('Charging &amp; Consumption'!$R$3*K$3)/'List of EV''s'!$D41</f>
        <v>3.1903580290677063</v>
      </c>
      <c r="L42" s="306">
        <f>('Charging &amp; Consumption'!$R$3*L$3)/'List of EV''s'!$D41</f>
        <v>3.296703296703297</v>
      </c>
      <c r="M42" s="306">
        <f>('Charging &amp; Consumption'!$R$3*M$3)/'List of EV''s'!$D41</f>
        <v>3.1903580290677063</v>
      </c>
      <c r="N42" s="307">
        <f>('Charging &amp; Consumption'!$R$3*N$3)/'List of EV''s'!$D41</f>
        <v>3.296703296703297</v>
      </c>
      <c r="O42" s="308">
        <f t="shared" si="4"/>
        <v>38.816022686990436</v>
      </c>
    </row>
    <row r="43" spans="2:15" ht="16.5" thickBot="1" x14ac:dyDescent="0.3">
      <c r="B43" s="227" t="str">
        <f>'List of EV''s'!B43</f>
        <v>KIA EV6 GT (e-AWD)</v>
      </c>
      <c r="C43" s="305">
        <f>('Charging &amp; Consumption'!$R$3*C$3)/'List of EV''s'!$D42</f>
        <v>4.0554683411826273</v>
      </c>
      <c r="D43" s="306">
        <f>('Charging &amp; Consumption'!$R$3*D$3)/'List of EV''s'!$D42</f>
        <v>3.6630036630036629</v>
      </c>
      <c r="E43" s="306">
        <f>('Charging &amp; Consumption'!$R$3*E$3)/'List of EV''s'!$D42</f>
        <v>4.0554683411826273</v>
      </c>
      <c r="F43" s="306">
        <f>('Charging &amp; Consumption'!$R$3*F$3)/'List of EV''s'!$D42</f>
        <v>3.9246467817896389</v>
      </c>
      <c r="G43" s="306">
        <f>('Charging &amp; Consumption'!$R$3*G$3)/'List of EV''s'!$D42</f>
        <v>4.0554683411826273</v>
      </c>
      <c r="H43" s="306">
        <f>('Charging &amp; Consumption'!$R$3*H$3)/'List of EV''s'!$D42</f>
        <v>3.9246467817896389</v>
      </c>
      <c r="I43" s="306">
        <f>('Charging &amp; Consumption'!$R$3*I$3)/'List of EV''s'!$D42</f>
        <v>4.0554683411826273</v>
      </c>
      <c r="J43" s="306">
        <f>('Charging &amp; Consumption'!$R$3*J$3)/'List of EV''s'!$D42</f>
        <v>4.0554683411826273</v>
      </c>
      <c r="K43" s="306">
        <f>('Charging &amp; Consumption'!$R$3*K$3)/'List of EV''s'!$D42</f>
        <v>3.9246467817896389</v>
      </c>
      <c r="L43" s="306">
        <f>('Charging &amp; Consumption'!$R$3*L$3)/'List of EV''s'!$D42</f>
        <v>4.0554683411826273</v>
      </c>
      <c r="M43" s="306">
        <f>('Charging &amp; Consumption'!$R$3*M$3)/'List of EV''s'!$D42</f>
        <v>3.9246467817896389</v>
      </c>
      <c r="N43" s="307">
        <f>('Charging &amp; Consumption'!$R$3*N$3)/'List of EV''s'!$D42</f>
        <v>4.0554683411826273</v>
      </c>
      <c r="O43" s="308">
        <f t="shared" si="4"/>
        <v>47.749869178440605</v>
      </c>
    </row>
    <row r="44" spans="2:15" ht="16.5" thickBot="1" x14ac:dyDescent="0.3">
      <c r="B44" s="227" t="str">
        <f>'List of EV''s'!B44</f>
        <v>Kia Niro</v>
      </c>
      <c r="C44" s="305">
        <f>('Charging &amp; Consumption'!$R$3*C$3)/'List of EV''s'!$D43</f>
        <v>4.9610583591166124</v>
      </c>
      <c r="D44" s="306">
        <f>('Charging &amp; Consumption'!$R$3*D$3)/'List of EV''s'!$D43</f>
        <v>4.480955937266617</v>
      </c>
      <c r="E44" s="306">
        <f>('Charging &amp; Consumption'!$R$3*E$3)/'List of EV''s'!$D43</f>
        <v>4.9610583591166124</v>
      </c>
      <c r="F44" s="306">
        <f>('Charging &amp; Consumption'!$R$3*F$3)/'List of EV''s'!$D43</f>
        <v>4.8010242184999461</v>
      </c>
      <c r="G44" s="306">
        <f>('Charging &amp; Consumption'!$R$3*G$3)/'List of EV''s'!$D43</f>
        <v>4.9610583591166124</v>
      </c>
      <c r="H44" s="306">
        <f>('Charging &amp; Consumption'!$R$3*H$3)/'List of EV''s'!$D43</f>
        <v>4.8010242184999461</v>
      </c>
      <c r="I44" s="306">
        <f>('Charging &amp; Consumption'!$R$3*I$3)/'List of EV''s'!$D43</f>
        <v>4.9610583591166124</v>
      </c>
      <c r="J44" s="306">
        <f>('Charging &amp; Consumption'!$R$3*J$3)/'List of EV''s'!$D43</f>
        <v>4.9610583591166124</v>
      </c>
      <c r="K44" s="306">
        <f>('Charging &amp; Consumption'!$R$3*K$3)/'List of EV''s'!$D43</f>
        <v>4.8010242184999461</v>
      </c>
      <c r="L44" s="306">
        <f>('Charging &amp; Consumption'!$R$3*L$3)/'List of EV''s'!$D43</f>
        <v>4.9610583591166124</v>
      </c>
      <c r="M44" s="306">
        <f>('Charging &amp; Consumption'!$R$3*M$3)/'List of EV''s'!$D43</f>
        <v>4.8010242184999461</v>
      </c>
      <c r="N44" s="307">
        <f>('Charging &amp; Consumption'!$R$3*N$3)/'List of EV''s'!$D43</f>
        <v>4.9610583591166124</v>
      </c>
      <c r="O44" s="308">
        <f t="shared" si="4"/>
        <v>58.412461325082695</v>
      </c>
    </row>
    <row r="45" spans="2:15" ht="16.5" thickBot="1" x14ac:dyDescent="0.3">
      <c r="B45" s="227" t="str">
        <f>'List of EV''s'!B45</f>
        <v>Lucid Air Dream Edition Performance</v>
      </c>
      <c r="C45" s="305">
        <f>('Charging &amp; Consumption'!$R$3*C$3)/'List of EV''s'!$D45</f>
        <v>2.1698047175754183</v>
      </c>
      <c r="D45" s="306">
        <f>('Charging &amp; Consumption'!$R$3*D$3)/'List of EV''s'!$D45</f>
        <v>1.9598236158745714</v>
      </c>
      <c r="E45" s="306">
        <f>('Charging &amp; Consumption'!$R$3*E$3)/'List of EV''s'!$D45</f>
        <v>2.1698047175754183</v>
      </c>
      <c r="F45" s="306">
        <f>('Charging &amp; Consumption'!$R$3*F$3)/'List of EV''s'!$D45</f>
        <v>2.0998110170084692</v>
      </c>
      <c r="G45" s="306">
        <f>('Charging &amp; Consumption'!$R$3*G$3)/'List of EV''s'!$D45</f>
        <v>2.1698047175754183</v>
      </c>
      <c r="H45" s="306">
        <f>('Charging &amp; Consumption'!$R$3*H$3)/'List of EV''s'!$D45</f>
        <v>2.0998110170084692</v>
      </c>
      <c r="I45" s="306">
        <f>('Charging &amp; Consumption'!$R$3*I$3)/'List of EV''s'!$D45</f>
        <v>2.1698047175754183</v>
      </c>
      <c r="J45" s="306">
        <f>('Charging &amp; Consumption'!$R$3*J$3)/'List of EV''s'!$D45</f>
        <v>2.1698047175754183</v>
      </c>
      <c r="K45" s="306">
        <f>('Charging &amp; Consumption'!$R$3*K$3)/'List of EV''s'!$D45</f>
        <v>2.0998110170084692</v>
      </c>
      <c r="L45" s="306">
        <f>('Charging &amp; Consumption'!$R$3*L$3)/'List of EV''s'!$D45</f>
        <v>2.1698047175754183</v>
      </c>
      <c r="M45" s="306">
        <f>('Charging &amp; Consumption'!$R$3*M$3)/'List of EV''s'!$D45</f>
        <v>2.0998110170084692</v>
      </c>
      <c r="N45" s="307">
        <f>('Charging &amp; Consumption'!$R$3*N$3)/'List of EV''s'!$D45</f>
        <v>2.1698047175754183</v>
      </c>
      <c r="O45" s="308">
        <f t="shared" si="2"/>
        <v>25.547700706936375</v>
      </c>
    </row>
    <row r="46" spans="2:15" ht="16.5" thickBot="1" x14ac:dyDescent="0.3">
      <c r="B46" s="227" t="str">
        <f>'List of EV''s'!B46</f>
        <v>Lucid Air Dream Edition Range</v>
      </c>
      <c r="C46" s="305">
        <f>('Charging &amp; Consumption'!$R$3*C$3)/'List of EV''s'!$D46</f>
        <v>1.9653423499577347</v>
      </c>
      <c r="D46" s="306">
        <f>('Charging &amp; Consumption'!$R$3*D$3)/'List of EV''s'!$D46</f>
        <v>1.7751479289940828</v>
      </c>
      <c r="E46" s="306">
        <f>('Charging &amp; Consumption'!$R$3*E$3)/'List of EV''s'!$D46</f>
        <v>1.9653423499577347</v>
      </c>
      <c r="F46" s="306">
        <f>('Charging &amp; Consumption'!$R$3*F$3)/'List of EV''s'!$D46</f>
        <v>1.9019442096365173</v>
      </c>
      <c r="G46" s="306">
        <f>('Charging &amp; Consumption'!$R$3*G$3)/'List of EV''s'!$D46</f>
        <v>1.9653423499577347</v>
      </c>
      <c r="H46" s="306">
        <f>('Charging &amp; Consumption'!$R$3*H$3)/'List of EV''s'!$D46</f>
        <v>1.9019442096365173</v>
      </c>
      <c r="I46" s="306">
        <f>('Charging &amp; Consumption'!$R$3*I$3)/'List of EV''s'!$D46</f>
        <v>1.9653423499577347</v>
      </c>
      <c r="J46" s="306">
        <f>('Charging &amp; Consumption'!$R$3*J$3)/'List of EV''s'!$D46</f>
        <v>1.9653423499577347</v>
      </c>
      <c r="K46" s="306">
        <f>('Charging &amp; Consumption'!$R$3*K$3)/'List of EV''s'!$D46</f>
        <v>1.9019442096365173</v>
      </c>
      <c r="L46" s="306">
        <f>('Charging &amp; Consumption'!$R$3*L$3)/'List of EV''s'!$D46</f>
        <v>1.9653423499577347</v>
      </c>
      <c r="M46" s="306">
        <f>('Charging &amp; Consumption'!$R$3*M$3)/'List of EV''s'!$D46</f>
        <v>1.9019442096365173</v>
      </c>
      <c r="N46" s="307">
        <f>('Charging &amp; Consumption'!$R$3*N$3)/'List of EV''s'!$D46</f>
        <v>1.9653423499577347</v>
      </c>
      <c r="O46" s="308">
        <f t="shared" si="2"/>
        <v>23.140321217244296</v>
      </c>
    </row>
    <row r="47" spans="2:15" ht="16.5" thickBot="1" x14ac:dyDescent="0.3">
      <c r="B47" s="227" t="str">
        <f>'List of EV''s'!B47</f>
        <v>Lucid Air Grand Touring</v>
      </c>
      <c r="C47" s="305">
        <f>('Charging &amp; Consumption'!$R$3*C$3)/'List of EV''s'!$D47</f>
        <v>1.9805775619729109</v>
      </c>
      <c r="D47" s="306">
        <f>('Charging &amp; Consumption'!$R$3*D$3)/'List of EV''s'!$D47</f>
        <v>1.7889087656529516</v>
      </c>
      <c r="E47" s="306">
        <f>('Charging &amp; Consumption'!$R$3*E$3)/'List of EV''s'!$D47</f>
        <v>1.9805775619729109</v>
      </c>
      <c r="F47" s="306">
        <f>('Charging &amp; Consumption'!$R$3*F$3)/'List of EV''s'!$D47</f>
        <v>1.916687963199591</v>
      </c>
      <c r="G47" s="306">
        <f>('Charging &amp; Consumption'!$R$3*G$3)/'List of EV''s'!$D47</f>
        <v>1.9805775619729109</v>
      </c>
      <c r="H47" s="306">
        <f>('Charging &amp; Consumption'!$R$3*H$3)/'List of EV''s'!$D47</f>
        <v>1.916687963199591</v>
      </c>
      <c r="I47" s="306">
        <f>('Charging &amp; Consumption'!$R$3*I$3)/'List of EV''s'!$D47</f>
        <v>1.9805775619729109</v>
      </c>
      <c r="J47" s="306">
        <f>('Charging &amp; Consumption'!$R$3*J$3)/'List of EV''s'!$D47</f>
        <v>1.9805775619729109</v>
      </c>
      <c r="K47" s="306">
        <f>('Charging &amp; Consumption'!$R$3*K$3)/'List of EV''s'!$D47</f>
        <v>1.916687963199591</v>
      </c>
      <c r="L47" s="306">
        <f>('Charging &amp; Consumption'!$R$3*L$3)/'List of EV''s'!$D47</f>
        <v>1.9805775619729109</v>
      </c>
      <c r="M47" s="306">
        <f>('Charging &amp; Consumption'!$R$3*M$3)/'List of EV''s'!$D47</f>
        <v>1.916687963199591</v>
      </c>
      <c r="N47" s="307">
        <f>('Charging &amp; Consumption'!$R$3*N$3)/'List of EV''s'!$D47</f>
        <v>1.9805775619729109</v>
      </c>
      <c r="O47" s="308">
        <f t="shared" si="2"/>
        <v>23.319703552261693</v>
      </c>
    </row>
    <row r="48" spans="2:15" ht="16.5" thickBot="1" x14ac:dyDescent="0.3">
      <c r="B48" s="227" t="str">
        <f>'List of EV''s'!B48</f>
        <v>Mazda MX-30</v>
      </c>
      <c r="C48" s="305">
        <f>('Charging &amp; Consumption'!$R$3*C$3)/'List of EV''s'!$D48</f>
        <v>10.219780219780221</v>
      </c>
      <c r="D48" s="306">
        <f>('Charging &amp; Consumption'!$R$3*D$3)/'List of EV''s'!$D48</f>
        <v>9.2307692307692317</v>
      </c>
      <c r="E48" s="306">
        <f>('Charging &amp; Consumption'!$R$3*E$3)/'List of EV''s'!$D48</f>
        <v>10.219780219780221</v>
      </c>
      <c r="F48" s="306">
        <f>('Charging &amp; Consumption'!$R$3*F$3)/'List of EV''s'!$D48</f>
        <v>9.8901098901098905</v>
      </c>
      <c r="G48" s="306">
        <f>('Charging &amp; Consumption'!$R$3*G$3)/'List of EV''s'!$D48</f>
        <v>10.219780219780221</v>
      </c>
      <c r="H48" s="306">
        <f>('Charging &amp; Consumption'!$R$3*H$3)/'List of EV''s'!$D48</f>
        <v>9.8901098901098905</v>
      </c>
      <c r="I48" s="306">
        <f>('Charging &amp; Consumption'!$R$3*I$3)/'List of EV''s'!$D48</f>
        <v>10.219780219780221</v>
      </c>
      <c r="J48" s="306">
        <f>('Charging &amp; Consumption'!$R$3*J$3)/'List of EV''s'!$D48</f>
        <v>10.219780219780221</v>
      </c>
      <c r="K48" s="306">
        <f>('Charging &amp; Consumption'!$R$3*K$3)/'List of EV''s'!$D48</f>
        <v>9.8901098901098905</v>
      </c>
      <c r="L48" s="306">
        <f>('Charging &amp; Consumption'!$R$3*L$3)/'List of EV''s'!$D48</f>
        <v>10.219780219780221</v>
      </c>
      <c r="M48" s="306">
        <f>('Charging &amp; Consumption'!$R$3*M$3)/'List of EV''s'!$D48</f>
        <v>9.8901098901098905</v>
      </c>
      <c r="N48" s="307">
        <f>('Charging &amp; Consumption'!$R$3*N$3)/'List of EV''s'!$D48</f>
        <v>10.219780219780221</v>
      </c>
      <c r="O48" s="308">
        <f t="shared" si="2"/>
        <v>120.32967032967032</v>
      </c>
    </row>
    <row r="49" spans="2:15" ht="16.5" thickBot="1" x14ac:dyDescent="0.3">
      <c r="B49" s="227" t="str">
        <f>'List of EV''s'!B49</f>
        <v>Mercedes EQB 300 4MATIC</v>
      </c>
      <c r="C49" s="305">
        <f>('Charging &amp; Consumption'!$R$3*C$3)/'List of EV''s'!$D49</f>
        <v>4.2056708723375396</v>
      </c>
      <c r="D49" s="306">
        <f>('Charging &amp; Consumption'!$R$3*D$3)/'List of EV''s'!$D49</f>
        <v>3.7986704653371319</v>
      </c>
      <c r="E49" s="306">
        <f>('Charging &amp; Consumption'!$R$3*E$3)/'List of EV''s'!$D49</f>
        <v>4.2056708723375396</v>
      </c>
      <c r="F49" s="306">
        <f>('Charging &amp; Consumption'!$R$3*F$3)/'List of EV''s'!$D49</f>
        <v>4.0700040700040701</v>
      </c>
      <c r="G49" s="306">
        <f>('Charging &amp; Consumption'!$R$3*G$3)/'List of EV''s'!$D49</f>
        <v>4.2056708723375396</v>
      </c>
      <c r="H49" s="306">
        <f>('Charging &amp; Consumption'!$R$3*H$3)/'List of EV''s'!$D49</f>
        <v>4.0700040700040701</v>
      </c>
      <c r="I49" s="306">
        <f>('Charging &amp; Consumption'!$R$3*I$3)/'List of EV''s'!$D49</f>
        <v>4.2056708723375396</v>
      </c>
      <c r="J49" s="306">
        <f>('Charging &amp; Consumption'!$R$3*J$3)/'List of EV''s'!$D49</f>
        <v>4.2056708723375396</v>
      </c>
      <c r="K49" s="306">
        <f>('Charging &amp; Consumption'!$R$3*K$3)/'List of EV''s'!$D49</f>
        <v>4.0700040700040701</v>
      </c>
      <c r="L49" s="306">
        <f>('Charging &amp; Consumption'!$R$3*L$3)/'List of EV''s'!$D49</f>
        <v>4.2056708723375396</v>
      </c>
      <c r="M49" s="306">
        <f>('Charging &amp; Consumption'!$R$3*M$3)/'List of EV''s'!$D49</f>
        <v>4.0700040700040701</v>
      </c>
      <c r="N49" s="307">
        <f>('Charging &amp; Consumption'!$R$3*N$3)/'List of EV''s'!$D49</f>
        <v>4.2056708723375396</v>
      </c>
      <c r="O49" s="308">
        <f t="shared" ref="O49:O97" si="6">SUM(C49:N49)</f>
        <v>49.51838285171619</v>
      </c>
    </row>
    <row r="50" spans="2:15" ht="16.5" thickBot="1" x14ac:dyDescent="0.3">
      <c r="B50" s="227" t="str">
        <f>'List of EV''s'!B50</f>
        <v>Mercedes EQB 350 4MATIC</v>
      </c>
      <c r="C50" s="305">
        <f>('Charging &amp; Consumption'!$R$3*C$3)/'List of EV''s'!$D50</f>
        <v>4.5021058236917275</v>
      </c>
      <c r="D50" s="306">
        <f>('Charging &amp; Consumption'!$R$3*D$3)/'List of EV''s'!$D50</f>
        <v>4.0664181633344629</v>
      </c>
      <c r="E50" s="306">
        <f>('Charging &amp; Consumption'!$R$3*E$3)/'List of EV''s'!$D50</f>
        <v>4.5021058236917275</v>
      </c>
      <c r="F50" s="306">
        <f>('Charging &amp; Consumption'!$R$3*F$3)/'List of EV''s'!$D50</f>
        <v>4.3568766035726387</v>
      </c>
      <c r="G50" s="306">
        <f>('Charging &amp; Consumption'!$R$3*G$3)/'List of EV''s'!$D50</f>
        <v>4.5021058236917275</v>
      </c>
      <c r="H50" s="306">
        <f>('Charging &amp; Consumption'!$R$3*H$3)/'List of EV''s'!$D50</f>
        <v>4.3568766035726387</v>
      </c>
      <c r="I50" s="306">
        <f>('Charging &amp; Consumption'!$R$3*I$3)/'List of EV''s'!$D50</f>
        <v>4.5021058236917275</v>
      </c>
      <c r="J50" s="306">
        <f>('Charging &amp; Consumption'!$R$3*J$3)/'List of EV''s'!$D50</f>
        <v>4.5021058236917275</v>
      </c>
      <c r="K50" s="306">
        <f>('Charging &amp; Consumption'!$R$3*K$3)/'List of EV''s'!$D50</f>
        <v>4.3568766035726387</v>
      </c>
      <c r="L50" s="306">
        <f>('Charging &amp; Consumption'!$R$3*L$3)/'List of EV''s'!$D50</f>
        <v>4.5021058236917275</v>
      </c>
      <c r="M50" s="306">
        <f>('Charging &amp; Consumption'!$R$3*M$3)/'List of EV''s'!$D50</f>
        <v>4.3568766035726387</v>
      </c>
      <c r="N50" s="307">
        <f>('Charging &amp; Consumption'!$R$3*N$3)/'List of EV''s'!$D50</f>
        <v>4.5021058236917275</v>
      </c>
      <c r="O50" s="308">
        <f t="shared" si="6"/>
        <v>53.008665343467108</v>
      </c>
    </row>
    <row r="51" spans="2:15" ht="16.5" thickBot="1" x14ac:dyDescent="0.3">
      <c r="B51" s="227" t="str">
        <f>'List of EV''s'!B51</f>
        <v>Mercedes EQS 450+ (RWD)</v>
      </c>
      <c r="C51" s="305">
        <f>('Charging &amp; Consumption'!$R$3*C$3)/'List of EV''s'!$D51</f>
        <v>3.3507476130426954</v>
      </c>
      <c r="D51" s="306">
        <f>('Charging &amp; Consumption'!$R$3*D$3)/'List of EV''s'!$D51</f>
        <v>3.0264817150063053</v>
      </c>
      <c r="E51" s="306">
        <f>('Charging &amp; Consumption'!$R$3*E$3)/'List of EV''s'!$D51</f>
        <v>3.3507476130426954</v>
      </c>
      <c r="F51" s="306">
        <f>('Charging &amp; Consumption'!$R$3*F$3)/'List of EV''s'!$D51</f>
        <v>3.2426589803638981</v>
      </c>
      <c r="G51" s="306">
        <f>('Charging &amp; Consumption'!$R$3*G$3)/'List of EV''s'!$D51</f>
        <v>3.3507476130426954</v>
      </c>
      <c r="H51" s="306">
        <f>('Charging &amp; Consumption'!$R$3*H$3)/'List of EV''s'!$D51</f>
        <v>3.2426589803638981</v>
      </c>
      <c r="I51" s="306">
        <f>('Charging &amp; Consumption'!$R$3*I$3)/'List of EV''s'!$D51</f>
        <v>3.3507476130426954</v>
      </c>
      <c r="J51" s="306">
        <f>('Charging &amp; Consumption'!$R$3*J$3)/'List of EV''s'!$D51</f>
        <v>3.3507476130426954</v>
      </c>
      <c r="K51" s="306">
        <f>('Charging &amp; Consumption'!$R$3*K$3)/'List of EV''s'!$D51</f>
        <v>3.2426589803638981</v>
      </c>
      <c r="L51" s="306">
        <f>('Charging &amp; Consumption'!$R$3*L$3)/'List of EV''s'!$D51</f>
        <v>3.3507476130426954</v>
      </c>
      <c r="M51" s="306">
        <f>('Charging &amp; Consumption'!$R$3*M$3)/'List of EV''s'!$D51</f>
        <v>3.2426589803638981</v>
      </c>
      <c r="N51" s="307">
        <f>('Charging &amp; Consumption'!$R$3*N$3)/'List of EV''s'!$D51</f>
        <v>3.3507476130426954</v>
      </c>
      <c r="O51" s="308">
        <f t="shared" si="6"/>
        <v>39.452350927760769</v>
      </c>
    </row>
    <row r="52" spans="2:15" ht="16.5" thickBot="1" x14ac:dyDescent="0.3">
      <c r="B52" s="227" t="str">
        <f>'List of EV''s'!B52</f>
        <v>Mercedes EQS 450 4MATIC</v>
      </c>
      <c r="C52" s="305">
        <f>('Charging &amp; Consumption'!$R$3*C$3)/'List of EV''s'!$D52</f>
        <v>3.0058177117000651</v>
      </c>
      <c r="D52" s="306">
        <f>('Charging &amp; Consumption'!$R$3*D$3)/'List of EV''s'!$D52</f>
        <v>2.7149321266968327</v>
      </c>
      <c r="E52" s="306">
        <f>('Charging &amp; Consumption'!$R$3*E$3)/'List of EV''s'!$D52</f>
        <v>3.0058177117000651</v>
      </c>
      <c r="F52" s="306">
        <f>('Charging &amp; Consumption'!$R$3*F$3)/'List of EV''s'!$D52</f>
        <v>2.9088558500323205</v>
      </c>
      <c r="G52" s="306">
        <f>('Charging &amp; Consumption'!$R$3*G$3)/'List of EV''s'!$D52</f>
        <v>3.0058177117000651</v>
      </c>
      <c r="H52" s="306">
        <f>('Charging &amp; Consumption'!$R$3*H$3)/'List of EV''s'!$D52</f>
        <v>2.9088558500323205</v>
      </c>
      <c r="I52" s="306">
        <f>('Charging &amp; Consumption'!$R$3*I$3)/'List of EV''s'!$D52</f>
        <v>3.0058177117000651</v>
      </c>
      <c r="J52" s="306">
        <f>('Charging &amp; Consumption'!$R$3*J$3)/'List of EV''s'!$D52</f>
        <v>3.0058177117000651</v>
      </c>
      <c r="K52" s="306">
        <f>('Charging &amp; Consumption'!$R$3*K$3)/'List of EV''s'!$D52</f>
        <v>2.9088558500323205</v>
      </c>
      <c r="L52" s="306">
        <f>('Charging &amp; Consumption'!$R$3*L$3)/'List of EV''s'!$D52</f>
        <v>3.0058177117000651</v>
      </c>
      <c r="M52" s="306">
        <f>('Charging &amp; Consumption'!$R$3*M$3)/'List of EV''s'!$D52</f>
        <v>2.9088558500323205</v>
      </c>
      <c r="N52" s="307">
        <f>('Charging &amp; Consumption'!$R$3*N$3)/'List of EV''s'!$D52</f>
        <v>3.0058177117000651</v>
      </c>
      <c r="O52" s="308">
        <f t="shared" si="6"/>
        <v>35.39107950872657</v>
      </c>
    </row>
    <row r="53" spans="2:15" ht="16.5" thickBot="1" x14ac:dyDescent="0.3">
      <c r="B53" s="227" t="str">
        <f>'List of EV''s'!B53</f>
        <v>Mini Cooper SE</v>
      </c>
      <c r="C53" s="305">
        <f>('Charging &amp; Consumption'!$R$3*C$3)/'List of EV''s'!$D53</f>
        <v>8.9647194910352805</v>
      </c>
      <c r="D53" s="306">
        <f>('Charging &amp; Consumption'!$R$3*D$3)/'List of EV''s'!$D53</f>
        <v>8.097165991902834</v>
      </c>
      <c r="E53" s="306">
        <f>('Charging &amp; Consumption'!$R$3*E$3)/'List of EV''s'!$D53</f>
        <v>8.9647194910352805</v>
      </c>
      <c r="F53" s="306">
        <f>('Charging &amp; Consumption'!$R$3*F$3)/'List of EV''s'!$D53</f>
        <v>8.675534991324465</v>
      </c>
      <c r="G53" s="306">
        <f>('Charging &amp; Consumption'!$R$3*G$3)/'List of EV''s'!$D53</f>
        <v>8.9647194910352805</v>
      </c>
      <c r="H53" s="306">
        <f>('Charging &amp; Consumption'!$R$3*H$3)/'List of EV''s'!$D53</f>
        <v>8.675534991324465</v>
      </c>
      <c r="I53" s="306">
        <f>('Charging &amp; Consumption'!$R$3*I$3)/'List of EV''s'!$D53</f>
        <v>8.9647194910352805</v>
      </c>
      <c r="J53" s="306">
        <f>('Charging &amp; Consumption'!$R$3*J$3)/'List of EV''s'!$D53</f>
        <v>8.9647194910352805</v>
      </c>
      <c r="K53" s="306">
        <f>('Charging &amp; Consumption'!$R$3*K$3)/'List of EV''s'!$D53</f>
        <v>8.675534991324465</v>
      </c>
      <c r="L53" s="306">
        <f>('Charging &amp; Consumption'!$R$3*L$3)/'List of EV''s'!$D53</f>
        <v>8.9647194910352805</v>
      </c>
      <c r="M53" s="306">
        <f>('Charging &amp; Consumption'!$R$3*M$3)/'List of EV''s'!$D53</f>
        <v>8.675534991324465</v>
      </c>
      <c r="N53" s="307">
        <f>('Charging &amp; Consumption'!$R$3*N$3)/'List of EV''s'!$D53</f>
        <v>8.9647194910352805</v>
      </c>
      <c r="O53" s="308">
        <f t="shared" si="6"/>
        <v>105.55234239444768</v>
      </c>
    </row>
    <row r="54" spans="2:15" ht="16.5" thickBot="1" x14ac:dyDescent="0.3">
      <c r="B54" s="227" t="str">
        <f>'List of EV''s'!B54</f>
        <v>Nissan Aryia Engage (FWD)</v>
      </c>
      <c r="C54" s="305">
        <f>('Charging &amp; Consumption'!$R$3*C$3)/'List of EV''s'!$D54</f>
        <v>4.7313797313797314</v>
      </c>
      <c r="D54" s="306">
        <f>('Charging &amp; Consumption'!$R$3*D$3)/'List of EV''s'!$D54</f>
        <v>4.2735042735042734</v>
      </c>
      <c r="E54" s="306">
        <f>('Charging &amp; Consumption'!$R$3*E$3)/'List of EV''s'!$D54</f>
        <v>4.7313797313797314</v>
      </c>
      <c r="F54" s="306">
        <f>('Charging &amp; Consumption'!$R$3*F$3)/'List of EV''s'!$D54</f>
        <v>4.5787545787545785</v>
      </c>
      <c r="G54" s="306">
        <f>('Charging &amp; Consumption'!$R$3*G$3)/'List of EV''s'!$D54</f>
        <v>4.7313797313797314</v>
      </c>
      <c r="H54" s="306">
        <f>('Charging &amp; Consumption'!$R$3*H$3)/'List of EV''s'!$D54</f>
        <v>4.5787545787545785</v>
      </c>
      <c r="I54" s="306">
        <f>('Charging &amp; Consumption'!$R$3*I$3)/'List of EV''s'!$D54</f>
        <v>4.7313797313797314</v>
      </c>
      <c r="J54" s="306">
        <f>('Charging &amp; Consumption'!$R$3*J$3)/'List of EV''s'!$D54</f>
        <v>4.7313797313797314</v>
      </c>
      <c r="K54" s="306">
        <f>('Charging &amp; Consumption'!$R$3*K$3)/'List of EV''s'!$D54</f>
        <v>4.5787545787545785</v>
      </c>
      <c r="L54" s="306">
        <f>('Charging &amp; Consumption'!$R$3*L$3)/'List of EV''s'!$D54</f>
        <v>4.7313797313797314</v>
      </c>
      <c r="M54" s="306">
        <f>('Charging &amp; Consumption'!$R$3*M$3)/'List of EV''s'!$D54</f>
        <v>4.5787545787545785</v>
      </c>
      <c r="N54" s="307">
        <f>('Charging &amp; Consumption'!$R$3*N$3)/'List of EV''s'!$D54</f>
        <v>4.7313797313797314</v>
      </c>
      <c r="O54" s="308">
        <f t="shared" ref="O54:O59" si="7">SUM(C54:N54)</f>
        <v>55.708180708180706</v>
      </c>
    </row>
    <row r="55" spans="2:15" ht="16.5" thickBot="1" x14ac:dyDescent="0.3">
      <c r="B55" s="227" t="str">
        <f>'List of EV''s'!B55</f>
        <v>Nissan Aryia Venture+ (FWD)</v>
      </c>
      <c r="C55" s="305">
        <f>('Charging &amp; Consumption'!$R$3*C$3)/'List of EV''s'!$D55</f>
        <v>3.3617698091382304</v>
      </c>
      <c r="D55" s="306">
        <f>('Charging &amp; Consumption'!$R$3*D$3)/'List of EV''s'!$D55</f>
        <v>3.0364372469635628</v>
      </c>
      <c r="E55" s="306">
        <f>('Charging &amp; Consumption'!$R$3*E$3)/'List of EV''s'!$D55</f>
        <v>3.3617698091382304</v>
      </c>
      <c r="F55" s="306">
        <f>('Charging &amp; Consumption'!$R$3*F$3)/'List of EV''s'!$D55</f>
        <v>3.2533256217466744</v>
      </c>
      <c r="G55" s="306">
        <f>('Charging &amp; Consumption'!$R$3*G$3)/'List of EV''s'!$D55</f>
        <v>3.3617698091382304</v>
      </c>
      <c r="H55" s="306">
        <f>('Charging &amp; Consumption'!$R$3*H$3)/'List of EV''s'!$D55</f>
        <v>3.2533256217466744</v>
      </c>
      <c r="I55" s="306">
        <f>('Charging &amp; Consumption'!$R$3*I$3)/'List of EV''s'!$D55</f>
        <v>3.3617698091382304</v>
      </c>
      <c r="J55" s="306">
        <f>('Charging &amp; Consumption'!$R$3*J$3)/'List of EV''s'!$D55</f>
        <v>3.3617698091382304</v>
      </c>
      <c r="K55" s="306">
        <f>('Charging &amp; Consumption'!$R$3*K$3)/'List of EV''s'!$D55</f>
        <v>3.2533256217466744</v>
      </c>
      <c r="L55" s="306">
        <f>('Charging &amp; Consumption'!$R$3*L$3)/'List of EV''s'!$D55</f>
        <v>3.3617698091382304</v>
      </c>
      <c r="M55" s="306">
        <f>('Charging &amp; Consumption'!$R$3*M$3)/'List of EV''s'!$D55</f>
        <v>3.2533256217466744</v>
      </c>
      <c r="N55" s="307">
        <f>('Charging &amp; Consumption'!$R$3*N$3)/'List of EV''s'!$D55</f>
        <v>3.3617698091382304</v>
      </c>
      <c r="O55" s="308">
        <f t="shared" si="7"/>
        <v>39.582128397917877</v>
      </c>
    </row>
    <row r="56" spans="2:15" ht="16.5" thickBot="1" x14ac:dyDescent="0.3">
      <c r="B56" s="227" t="str">
        <f>'List of EV''s'!B56</f>
        <v>Nissan Aryia Evolve+ (FWD)</v>
      </c>
      <c r="C56" s="305">
        <f>('Charging &amp; Consumption'!$R$3*C$3)/'List of EV''s'!$D56</f>
        <v>3.5362561314118413</v>
      </c>
      <c r="D56" s="306">
        <f>('Charging &amp; Consumption'!$R$3*D$3)/'List of EV''s'!$D56</f>
        <v>3.1940377961139208</v>
      </c>
      <c r="E56" s="306">
        <f>('Charging &amp; Consumption'!$R$3*E$3)/'List of EV''s'!$D56</f>
        <v>3.5362561314118413</v>
      </c>
      <c r="F56" s="306">
        <f>('Charging &amp; Consumption'!$R$3*F$3)/'List of EV''s'!$D56</f>
        <v>3.4221833529792005</v>
      </c>
      <c r="G56" s="306">
        <f>('Charging &amp; Consumption'!$R$3*G$3)/'List of EV''s'!$D56</f>
        <v>3.5362561314118413</v>
      </c>
      <c r="H56" s="306">
        <f>('Charging &amp; Consumption'!$R$3*H$3)/'List of EV''s'!$D56</f>
        <v>3.4221833529792005</v>
      </c>
      <c r="I56" s="306">
        <f>('Charging &amp; Consumption'!$R$3*I$3)/'List of EV''s'!$D56</f>
        <v>3.5362561314118413</v>
      </c>
      <c r="J56" s="306">
        <f>('Charging &amp; Consumption'!$R$3*J$3)/'List of EV''s'!$D56</f>
        <v>3.5362561314118413</v>
      </c>
      <c r="K56" s="306">
        <f>('Charging &amp; Consumption'!$R$3*K$3)/'List of EV''s'!$D56</f>
        <v>3.4221833529792005</v>
      </c>
      <c r="L56" s="306">
        <f>('Charging &amp; Consumption'!$R$3*L$3)/'List of EV''s'!$D56</f>
        <v>3.5362561314118413</v>
      </c>
      <c r="M56" s="306">
        <f>('Charging &amp; Consumption'!$R$3*M$3)/'List of EV''s'!$D56</f>
        <v>3.4221833529792005</v>
      </c>
      <c r="N56" s="307">
        <f>('Charging &amp; Consumption'!$R$3*N$3)/'List of EV''s'!$D56</f>
        <v>3.5362561314118413</v>
      </c>
      <c r="O56" s="308">
        <f t="shared" si="7"/>
        <v>41.636564127913616</v>
      </c>
    </row>
    <row r="57" spans="2:15" ht="16.5" thickBot="1" x14ac:dyDescent="0.3">
      <c r="B57" s="227" t="str">
        <f>'List of EV''s'!B57</f>
        <v>Nissan Aryia Empower+ (FWD)</v>
      </c>
      <c r="C57" s="305">
        <f>('Charging &amp; Consumption'!$R$3*C$3)/'List of EV''s'!$D57</f>
        <v>3.5362561314118413</v>
      </c>
      <c r="D57" s="306">
        <f>('Charging &amp; Consumption'!$R$3*D$3)/'List of EV''s'!$D57</f>
        <v>3.1940377961139208</v>
      </c>
      <c r="E57" s="306">
        <f>('Charging &amp; Consumption'!$R$3*E$3)/'List of EV''s'!$D57</f>
        <v>3.5362561314118413</v>
      </c>
      <c r="F57" s="306">
        <f>('Charging &amp; Consumption'!$R$3*F$3)/'List of EV''s'!$D57</f>
        <v>3.4221833529792005</v>
      </c>
      <c r="G57" s="306">
        <f>('Charging &amp; Consumption'!$R$3*G$3)/'List of EV''s'!$D57</f>
        <v>3.5362561314118413</v>
      </c>
      <c r="H57" s="306">
        <f>('Charging &amp; Consumption'!$R$3*H$3)/'List of EV''s'!$D57</f>
        <v>3.4221833529792005</v>
      </c>
      <c r="I57" s="306">
        <f>('Charging &amp; Consumption'!$R$3*I$3)/'List of EV''s'!$D57</f>
        <v>3.5362561314118413</v>
      </c>
      <c r="J57" s="306">
        <f>('Charging &amp; Consumption'!$R$3*J$3)/'List of EV''s'!$D57</f>
        <v>3.5362561314118413</v>
      </c>
      <c r="K57" s="306">
        <f>('Charging &amp; Consumption'!$R$3*K$3)/'List of EV''s'!$D57</f>
        <v>3.4221833529792005</v>
      </c>
      <c r="L57" s="306">
        <f>('Charging &amp; Consumption'!$R$3*L$3)/'List of EV''s'!$D57</f>
        <v>3.5362561314118413</v>
      </c>
      <c r="M57" s="306">
        <f>('Charging &amp; Consumption'!$R$3*M$3)/'List of EV''s'!$D57</f>
        <v>3.4221833529792005</v>
      </c>
      <c r="N57" s="307">
        <f>('Charging &amp; Consumption'!$R$3*N$3)/'List of EV''s'!$D57</f>
        <v>3.5362561314118413</v>
      </c>
      <c r="O57" s="308">
        <f t="shared" si="7"/>
        <v>41.636564127913616</v>
      </c>
    </row>
    <row r="58" spans="2:15" ht="16.5" thickBot="1" x14ac:dyDescent="0.3">
      <c r="B58" s="227" t="str">
        <f>'List of EV''s'!B58</f>
        <v>Nissan Aryia Premiere (FWD)</v>
      </c>
      <c r="C58" s="305">
        <f>('Charging &amp; Consumption'!$R$3*C$3)/'List of EV''s'!$D58</f>
        <v>3.5362561314118413</v>
      </c>
      <c r="D58" s="306">
        <f>('Charging &amp; Consumption'!$R$3*D$3)/'List of EV''s'!$D58</f>
        <v>3.1940377961139208</v>
      </c>
      <c r="E58" s="306">
        <f>('Charging &amp; Consumption'!$R$3*E$3)/'List of EV''s'!$D58</f>
        <v>3.5362561314118413</v>
      </c>
      <c r="F58" s="306">
        <f>('Charging &amp; Consumption'!$R$3*F$3)/'List of EV''s'!$D58</f>
        <v>3.4221833529792005</v>
      </c>
      <c r="G58" s="306">
        <f>('Charging &amp; Consumption'!$R$3*G$3)/'List of EV''s'!$D58</f>
        <v>3.5362561314118413</v>
      </c>
      <c r="H58" s="306">
        <f>('Charging &amp; Consumption'!$R$3*H$3)/'List of EV''s'!$D58</f>
        <v>3.4221833529792005</v>
      </c>
      <c r="I58" s="306">
        <f>('Charging &amp; Consumption'!$R$3*I$3)/'List of EV''s'!$D58</f>
        <v>3.5362561314118413</v>
      </c>
      <c r="J58" s="306">
        <f>('Charging &amp; Consumption'!$R$3*J$3)/'List of EV''s'!$D58</f>
        <v>3.5362561314118413</v>
      </c>
      <c r="K58" s="306">
        <f>('Charging &amp; Consumption'!$R$3*K$3)/'List of EV''s'!$D58</f>
        <v>3.4221833529792005</v>
      </c>
      <c r="L58" s="306">
        <f>('Charging &amp; Consumption'!$R$3*L$3)/'List of EV''s'!$D58</f>
        <v>3.5362561314118413</v>
      </c>
      <c r="M58" s="306">
        <f>('Charging &amp; Consumption'!$R$3*M$3)/'List of EV''s'!$D58</f>
        <v>3.4221833529792005</v>
      </c>
      <c r="N58" s="307">
        <f>('Charging &amp; Consumption'!$R$3*N$3)/'List of EV''s'!$D58</f>
        <v>3.5362561314118413</v>
      </c>
      <c r="O58" s="308">
        <f t="shared" si="7"/>
        <v>41.636564127913616</v>
      </c>
    </row>
    <row r="59" spans="2:15" ht="16.5" thickBot="1" x14ac:dyDescent="0.3">
      <c r="B59" s="227" t="str">
        <f>'List of EV''s'!B59</f>
        <v>Nissan Aryia Engage (AWD)</v>
      </c>
      <c r="C59" s="305">
        <f>('Charging &amp; Consumption'!$R$3*C$3)/'List of EV''s'!$D59</f>
        <v>4.9852586437952295</v>
      </c>
      <c r="D59" s="306">
        <f>('Charging &amp; Consumption'!$R$3*D$3)/'List of EV''s'!$D59</f>
        <v>4.5028142589118199</v>
      </c>
      <c r="E59" s="306">
        <f>('Charging &amp; Consumption'!$R$3*E$3)/'List of EV''s'!$D59</f>
        <v>4.9852586437952295</v>
      </c>
      <c r="F59" s="306">
        <f>('Charging &amp; Consumption'!$R$3*F$3)/'List of EV''s'!$D59</f>
        <v>4.8244438488340924</v>
      </c>
      <c r="G59" s="306">
        <f>('Charging &amp; Consumption'!$R$3*G$3)/'List of EV''s'!$D59</f>
        <v>4.9852586437952295</v>
      </c>
      <c r="H59" s="306">
        <f>('Charging &amp; Consumption'!$R$3*H$3)/'List of EV''s'!$D59</f>
        <v>4.8244438488340924</v>
      </c>
      <c r="I59" s="306">
        <f>('Charging &amp; Consumption'!$R$3*I$3)/'List of EV''s'!$D59</f>
        <v>4.9852586437952295</v>
      </c>
      <c r="J59" s="306">
        <f>('Charging &amp; Consumption'!$R$3*J$3)/'List of EV''s'!$D59</f>
        <v>4.9852586437952295</v>
      </c>
      <c r="K59" s="306">
        <f>('Charging &amp; Consumption'!$R$3*K$3)/'List of EV''s'!$D59</f>
        <v>4.8244438488340924</v>
      </c>
      <c r="L59" s="306">
        <f>('Charging &amp; Consumption'!$R$3*L$3)/'List of EV''s'!$D59</f>
        <v>4.9852586437952295</v>
      </c>
      <c r="M59" s="306">
        <f>('Charging &amp; Consumption'!$R$3*M$3)/'List of EV''s'!$D59</f>
        <v>4.8244438488340924</v>
      </c>
      <c r="N59" s="307">
        <f>('Charging &amp; Consumption'!$R$3*N$3)/'List of EV''s'!$D59</f>
        <v>4.9852586437952295</v>
      </c>
      <c r="O59" s="308">
        <f t="shared" si="7"/>
        <v>58.697400160814794</v>
      </c>
    </row>
    <row r="60" spans="2:15" ht="16.5" thickBot="1" x14ac:dyDescent="0.3">
      <c r="B60" s="227" t="str">
        <f>'List of EV''s'!B60</f>
        <v>Nissan Aryia Engage+ (AWD)</v>
      </c>
      <c r="C60" s="305">
        <f>('Charging &amp; Consumption'!$R$3*C$3)/'List of EV''s'!$D60</f>
        <v>3.7572721396250812</v>
      </c>
      <c r="D60" s="306">
        <f>('Charging &amp; Consumption'!$R$3*D$3)/'List of EV''s'!$D60</f>
        <v>3.3936651583710407</v>
      </c>
      <c r="E60" s="306">
        <f>('Charging &amp; Consumption'!$R$3*E$3)/'List of EV''s'!$D60</f>
        <v>3.7572721396250812</v>
      </c>
      <c r="F60" s="306">
        <f>('Charging &amp; Consumption'!$R$3*F$3)/'List of EV''s'!$D60</f>
        <v>3.6360698125404007</v>
      </c>
      <c r="G60" s="306">
        <f>('Charging &amp; Consumption'!$R$3*G$3)/'List of EV''s'!$D60</f>
        <v>3.7572721396250812</v>
      </c>
      <c r="H60" s="306">
        <f>('Charging &amp; Consumption'!$R$3*H$3)/'List of EV''s'!$D60</f>
        <v>3.6360698125404007</v>
      </c>
      <c r="I60" s="306">
        <f>('Charging &amp; Consumption'!$R$3*I$3)/'List of EV''s'!$D60</f>
        <v>3.7572721396250812</v>
      </c>
      <c r="J60" s="306">
        <f>('Charging &amp; Consumption'!$R$3*J$3)/'List of EV''s'!$D60</f>
        <v>3.7572721396250812</v>
      </c>
      <c r="K60" s="306">
        <f>('Charging &amp; Consumption'!$R$3*K$3)/'List of EV''s'!$D60</f>
        <v>3.6360698125404007</v>
      </c>
      <c r="L60" s="306">
        <f>('Charging &amp; Consumption'!$R$3*L$3)/'List of EV''s'!$D60</f>
        <v>3.7572721396250812</v>
      </c>
      <c r="M60" s="306">
        <f>('Charging &amp; Consumption'!$R$3*M$3)/'List of EV''s'!$D60</f>
        <v>3.6360698125404007</v>
      </c>
      <c r="N60" s="307">
        <f>('Charging &amp; Consumption'!$R$3*N$3)/'List of EV''s'!$D60</f>
        <v>3.7572721396250812</v>
      </c>
      <c r="O60" s="308">
        <f t="shared" ref="O60:O62" si="8">SUM(C60:N60)</f>
        <v>44.238849385908203</v>
      </c>
    </row>
    <row r="61" spans="2:15" ht="16.5" thickBot="1" x14ac:dyDescent="0.3">
      <c r="B61" s="227" t="str">
        <f>'List of EV''s'!B61</f>
        <v>Nissan Aryia Evolve+ (AWD)</v>
      </c>
      <c r="C61" s="305">
        <f>('Charging &amp; Consumption'!$R$3*C$3)/'List of EV''s'!$D61</f>
        <v>3.7572721396250812</v>
      </c>
      <c r="D61" s="306">
        <f>('Charging &amp; Consumption'!$R$3*D$3)/'List of EV''s'!$D61</f>
        <v>3.3936651583710407</v>
      </c>
      <c r="E61" s="306">
        <f>('Charging &amp; Consumption'!$R$3*E$3)/'List of EV''s'!$D61</f>
        <v>3.7572721396250812</v>
      </c>
      <c r="F61" s="306">
        <f>('Charging &amp; Consumption'!$R$3*F$3)/'List of EV''s'!$D61</f>
        <v>3.6360698125404007</v>
      </c>
      <c r="G61" s="306">
        <f>('Charging &amp; Consumption'!$R$3*G$3)/'List of EV''s'!$D61</f>
        <v>3.7572721396250812</v>
      </c>
      <c r="H61" s="306">
        <f>('Charging &amp; Consumption'!$R$3*H$3)/'List of EV''s'!$D61</f>
        <v>3.6360698125404007</v>
      </c>
      <c r="I61" s="306">
        <f>('Charging &amp; Consumption'!$R$3*I$3)/'List of EV''s'!$D61</f>
        <v>3.7572721396250812</v>
      </c>
      <c r="J61" s="306">
        <f>('Charging &amp; Consumption'!$R$3*J$3)/'List of EV''s'!$D61</f>
        <v>3.7572721396250812</v>
      </c>
      <c r="K61" s="306">
        <f>('Charging &amp; Consumption'!$R$3*K$3)/'List of EV''s'!$D61</f>
        <v>3.6360698125404007</v>
      </c>
      <c r="L61" s="306">
        <f>('Charging &amp; Consumption'!$R$3*L$3)/'List of EV''s'!$D61</f>
        <v>3.7572721396250812</v>
      </c>
      <c r="M61" s="306">
        <f>('Charging &amp; Consumption'!$R$3*M$3)/'List of EV''s'!$D61</f>
        <v>3.6360698125404007</v>
      </c>
      <c r="N61" s="307">
        <f>('Charging &amp; Consumption'!$R$3*N$3)/'List of EV''s'!$D61</f>
        <v>3.7572721396250812</v>
      </c>
      <c r="O61" s="308">
        <f t="shared" si="8"/>
        <v>44.238849385908203</v>
      </c>
    </row>
    <row r="62" spans="2:15" ht="16.5" thickBot="1" x14ac:dyDescent="0.3">
      <c r="B62" s="227" t="str">
        <f>'List of EV''s'!B62</f>
        <v>Nissan Aryia Platinum+ (AWD)</v>
      </c>
      <c r="C62" s="305">
        <f>('Charging &amp; Consumption'!$R$3*C$3)/'List of EV''s'!$D62</f>
        <v>3.8276330411161874</v>
      </c>
      <c r="D62" s="306">
        <f>('Charging &amp; Consumption'!$R$3*D$3)/'List of EV''s'!$D62</f>
        <v>3.4572169403630078</v>
      </c>
      <c r="E62" s="306">
        <f>('Charging &amp; Consumption'!$R$3*E$3)/'List of EV''s'!$D62</f>
        <v>3.8276330411161874</v>
      </c>
      <c r="F62" s="306">
        <f>('Charging &amp; Consumption'!$R$3*F$3)/'List of EV''s'!$D62</f>
        <v>3.7041610075317939</v>
      </c>
      <c r="G62" s="306">
        <f>('Charging &amp; Consumption'!$R$3*G$3)/'List of EV''s'!$D62</f>
        <v>3.8276330411161874</v>
      </c>
      <c r="H62" s="306">
        <f>('Charging &amp; Consumption'!$R$3*H$3)/'List of EV''s'!$D62</f>
        <v>3.7041610075317939</v>
      </c>
      <c r="I62" s="306">
        <f>('Charging &amp; Consumption'!$R$3*I$3)/'List of EV''s'!$D62</f>
        <v>3.8276330411161874</v>
      </c>
      <c r="J62" s="306">
        <f>('Charging &amp; Consumption'!$R$3*J$3)/'List of EV''s'!$D62</f>
        <v>3.8276330411161874</v>
      </c>
      <c r="K62" s="306">
        <f>('Charging &amp; Consumption'!$R$3*K$3)/'List of EV''s'!$D62</f>
        <v>3.7041610075317939</v>
      </c>
      <c r="L62" s="306">
        <f>('Charging &amp; Consumption'!$R$3*L$3)/'List of EV''s'!$D62</f>
        <v>3.8276330411161874</v>
      </c>
      <c r="M62" s="306">
        <f>('Charging &amp; Consumption'!$R$3*M$3)/'List of EV''s'!$D62</f>
        <v>3.7041610075317939</v>
      </c>
      <c r="N62" s="307">
        <f>('Charging &amp; Consumption'!$R$3*N$3)/'List of EV''s'!$D62</f>
        <v>3.8276330411161874</v>
      </c>
      <c r="O62" s="308">
        <f t="shared" si="8"/>
        <v>45.067292258303489</v>
      </c>
    </row>
    <row r="63" spans="2:15" ht="16.5" thickBot="1" x14ac:dyDescent="0.3">
      <c r="B63" s="227" t="str">
        <f>'List of EV''s'!B63</f>
        <v>Nissan Leaf</v>
      </c>
      <c r="C63" s="305">
        <f>('Charging &amp; Consumption'!$R$3*C$3)/'List of EV''s'!$D63</f>
        <v>6.8589128991813562</v>
      </c>
      <c r="D63" s="306">
        <f>('Charging &amp; Consumption'!$R$3*D$3)/'List of EV''s'!$D63</f>
        <v>6.1951471347444507</v>
      </c>
      <c r="E63" s="306">
        <f>('Charging &amp; Consumption'!$R$3*E$3)/'List of EV''s'!$D63</f>
        <v>6.8589128991813562</v>
      </c>
      <c r="F63" s="306">
        <f>('Charging &amp; Consumption'!$R$3*F$3)/'List of EV''s'!$D63</f>
        <v>6.6376576443690531</v>
      </c>
      <c r="G63" s="306">
        <f>('Charging &amp; Consumption'!$R$3*G$3)/'List of EV''s'!$D63</f>
        <v>6.8589128991813562</v>
      </c>
      <c r="H63" s="306">
        <f>('Charging &amp; Consumption'!$R$3*H$3)/'List of EV''s'!$D63</f>
        <v>6.6376576443690531</v>
      </c>
      <c r="I63" s="306">
        <f>('Charging &amp; Consumption'!$R$3*I$3)/'List of EV''s'!$D63</f>
        <v>6.8589128991813562</v>
      </c>
      <c r="J63" s="306">
        <f>('Charging &amp; Consumption'!$R$3*J$3)/'List of EV''s'!$D63</f>
        <v>6.8589128991813562</v>
      </c>
      <c r="K63" s="306">
        <f>('Charging &amp; Consumption'!$R$3*K$3)/'List of EV''s'!$D63</f>
        <v>6.6376576443690531</v>
      </c>
      <c r="L63" s="306">
        <f>('Charging &amp; Consumption'!$R$3*L$3)/'List of EV''s'!$D63</f>
        <v>6.8589128991813562</v>
      </c>
      <c r="M63" s="306">
        <f>('Charging &amp; Consumption'!$R$3*M$3)/'List of EV''s'!$D63</f>
        <v>6.6376576443690531</v>
      </c>
      <c r="N63" s="307">
        <f>('Charging &amp; Consumption'!$R$3*N$3)/'List of EV''s'!$D63</f>
        <v>6.8589128991813562</v>
      </c>
      <c r="O63" s="308">
        <f t="shared" si="6"/>
        <v>80.75816800649018</v>
      </c>
    </row>
    <row r="64" spans="2:15" ht="16.5" thickBot="1" x14ac:dyDescent="0.3">
      <c r="B64" s="227" t="str">
        <f>'List of EV''s'!B64</f>
        <v>Nissan Leaf ePlus</v>
      </c>
      <c r="C64" s="305">
        <f>('Charging &amp; Consumption'!$R$3*C$3)/'List of EV''s'!$D64</f>
        <v>4.5220266459204517</v>
      </c>
      <c r="D64" s="306">
        <f>('Charging &amp; Consumption'!$R$3*D$3)/'List of EV''s'!$D64</f>
        <v>4.0844111640571814</v>
      </c>
      <c r="E64" s="306">
        <f>('Charging &amp; Consumption'!$R$3*E$3)/'List of EV''s'!$D64</f>
        <v>4.5220266459204517</v>
      </c>
      <c r="F64" s="306">
        <f>('Charging &amp; Consumption'!$R$3*F$3)/'List of EV''s'!$D64</f>
        <v>4.3761548186326946</v>
      </c>
      <c r="G64" s="306">
        <f>('Charging &amp; Consumption'!$R$3*G$3)/'List of EV''s'!$D64</f>
        <v>4.5220266459204517</v>
      </c>
      <c r="H64" s="306">
        <f>('Charging &amp; Consumption'!$R$3*H$3)/'List of EV''s'!$D64</f>
        <v>4.3761548186326946</v>
      </c>
      <c r="I64" s="306">
        <f>('Charging &amp; Consumption'!$R$3*I$3)/'List of EV''s'!$D64</f>
        <v>4.5220266459204517</v>
      </c>
      <c r="J64" s="306">
        <f>('Charging &amp; Consumption'!$R$3*J$3)/'List of EV''s'!$D64</f>
        <v>4.5220266459204517</v>
      </c>
      <c r="K64" s="306">
        <f>('Charging &amp; Consumption'!$R$3*K$3)/'List of EV''s'!$D64</f>
        <v>4.3761548186326946</v>
      </c>
      <c r="L64" s="306">
        <f>('Charging &amp; Consumption'!$R$3*L$3)/'List of EV''s'!$D64</f>
        <v>4.5220266459204517</v>
      </c>
      <c r="M64" s="306">
        <f>('Charging &amp; Consumption'!$R$3*M$3)/'List of EV''s'!$D64</f>
        <v>4.3761548186326946</v>
      </c>
      <c r="N64" s="307">
        <f>('Charging &amp; Consumption'!$R$3*N$3)/'List of EV''s'!$D64</f>
        <v>4.5220266459204517</v>
      </c>
      <c r="O64" s="308">
        <f t="shared" si="6"/>
        <v>53.24321696003112</v>
      </c>
    </row>
    <row r="65" spans="2:15" ht="16.5" thickBot="1" x14ac:dyDescent="0.3">
      <c r="B65" s="227" t="str">
        <f>'List of EV''s'!B65</f>
        <v>Polestar 2 (AWD)</v>
      </c>
      <c r="C65" s="305">
        <f>('Charging &amp; Consumption'!$R$3*C$3)/'List of EV''s'!$D65</f>
        <v>3.9306846999154694</v>
      </c>
      <c r="D65" s="306">
        <f>('Charging &amp; Consumption'!$R$3*D$3)/'List of EV''s'!$D65</f>
        <v>3.5502958579881656</v>
      </c>
      <c r="E65" s="306">
        <f>('Charging &amp; Consumption'!$R$3*E$3)/'List of EV''s'!$D65</f>
        <v>3.9306846999154694</v>
      </c>
      <c r="F65" s="306">
        <f>('Charging &amp; Consumption'!$R$3*F$3)/'List of EV''s'!$D65</f>
        <v>3.8038884192730347</v>
      </c>
      <c r="G65" s="306">
        <f>('Charging &amp; Consumption'!$R$3*G$3)/'List of EV''s'!$D65</f>
        <v>3.9306846999154694</v>
      </c>
      <c r="H65" s="306">
        <f>('Charging &amp; Consumption'!$R$3*H$3)/'List of EV''s'!$D65</f>
        <v>3.8038884192730347</v>
      </c>
      <c r="I65" s="306">
        <f>('Charging &amp; Consumption'!$R$3*I$3)/'List of EV''s'!$D65</f>
        <v>3.9306846999154694</v>
      </c>
      <c r="J65" s="306">
        <f>('Charging &amp; Consumption'!$R$3*J$3)/'List of EV''s'!$D65</f>
        <v>3.9306846999154694</v>
      </c>
      <c r="K65" s="306">
        <f>('Charging &amp; Consumption'!$R$3*K$3)/'List of EV''s'!$D65</f>
        <v>3.8038884192730347</v>
      </c>
      <c r="L65" s="306">
        <f>('Charging &amp; Consumption'!$R$3*L$3)/'List of EV''s'!$D65</f>
        <v>3.9306846999154694</v>
      </c>
      <c r="M65" s="306">
        <f>('Charging &amp; Consumption'!$R$3*M$3)/'List of EV''s'!$D65</f>
        <v>3.8038884192730347</v>
      </c>
      <c r="N65" s="307">
        <f>('Charging &amp; Consumption'!$R$3*N$3)/'List of EV''s'!$D65</f>
        <v>3.9306846999154694</v>
      </c>
      <c r="O65" s="308">
        <f t="shared" si="6"/>
        <v>46.280642434488591</v>
      </c>
    </row>
    <row r="66" spans="2:15" ht="16.5" thickBot="1" x14ac:dyDescent="0.3">
      <c r="B66" s="227" t="str">
        <f>'List of EV''s'!B66</f>
        <v>Polestar 2 (FWD)</v>
      </c>
      <c r="C66" s="305">
        <f>('Charging &amp; Consumption'!$R$3*C$3)/'List of EV''s'!$D66</f>
        <v>3.7851037851037854</v>
      </c>
      <c r="D66" s="306">
        <f>('Charging &amp; Consumption'!$R$3*D$3)/'List of EV''s'!$D66</f>
        <v>3.4188034188034186</v>
      </c>
      <c r="E66" s="306">
        <f>('Charging &amp; Consumption'!$R$3*E$3)/'List of EV''s'!$D66</f>
        <v>3.7851037851037854</v>
      </c>
      <c r="F66" s="306">
        <f>('Charging &amp; Consumption'!$R$3*F$3)/'List of EV''s'!$D66</f>
        <v>3.6630036630036629</v>
      </c>
      <c r="G66" s="306">
        <f>('Charging &amp; Consumption'!$R$3*G$3)/'List of EV''s'!$D66</f>
        <v>3.7851037851037854</v>
      </c>
      <c r="H66" s="306">
        <f>('Charging &amp; Consumption'!$R$3*H$3)/'List of EV''s'!$D66</f>
        <v>3.6630036630036629</v>
      </c>
      <c r="I66" s="306">
        <f>('Charging &amp; Consumption'!$R$3*I$3)/'List of EV''s'!$D66</f>
        <v>3.7851037851037854</v>
      </c>
      <c r="J66" s="306">
        <f>('Charging &amp; Consumption'!$R$3*J$3)/'List of EV''s'!$D66</f>
        <v>3.7851037851037854</v>
      </c>
      <c r="K66" s="306">
        <f>('Charging &amp; Consumption'!$R$3*K$3)/'List of EV''s'!$D66</f>
        <v>3.6630036630036629</v>
      </c>
      <c r="L66" s="306">
        <f>('Charging &amp; Consumption'!$R$3*L$3)/'List of EV''s'!$D66</f>
        <v>3.7851037851037854</v>
      </c>
      <c r="M66" s="306">
        <f>('Charging &amp; Consumption'!$R$3*M$3)/'List of EV''s'!$D66</f>
        <v>3.6630036630036629</v>
      </c>
      <c r="N66" s="307">
        <f>('Charging &amp; Consumption'!$R$3*N$3)/'List of EV''s'!$D66</f>
        <v>3.7851037851037854</v>
      </c>
      <c r="O66" s="308">
        <f t="shared" si="6"/>
        <v>44.566544566544572</v>
      </c>
    </row>
    <row r="67" spans="2:15" ht="16.5" thickBot="1" x14ac:dyDescent="0.3">
      <c r="B67" s="227" t="str">
        <f>'List of EV''s'!B67</f>
        <v>Porsche Taycan Turbo</v>
      </c>
      <c r="C67" s="305">
        <f>('Charging &amp; Consumption'!$R$3*C$3)/'List of EV''s'!$D67</f>
        <v>4.5421245421245429</v>
      </c>
      <c r="D67" s="306">
        <f>('Charging &amp; Consumption'!$R$3*D$3)/'List of EV''s'!$D67</f>
        <v>4.1025641025641022</v>
      </c>
      <c r="E67" s="306">
        <f>('Charging &amp; Consumption'!$R$3*E$3)/'List of EV''s'!$D67</f>
        <v>4.5421245421245429</v>
      </c>
      <c r="F67" s="306">
        <f>('Charging &amp; Consumption'!$R$3*F$3)/'List of EV''s'!$D67</f>
        <v>4.3956043956043951</v>
      </c>
      <c r="G67" s="306">
        <f>('Charging &amp; Consumption'!$R$3*G$3)/'List of EV''s'!$D67</f>
        <v>4.5421245421245429</v>
      </c>
      <c r="H67" s="306">
        <f>('Charging &amp; Consumption'!$R$3*H$3)/'List of EV''s'!$D67</f>
        <v>4.3956043956043951</v>
      </c>
      <c r="I67" s="306">
        <f>('Charging &amp; Consumption'!$R$3*I$3)/'List of EV''s'!$D67</f>
        <v>4.5421245421245429</v>
      </c>
      <c r="J67" s="306">
        <f>('Charging &amp; Consumption'!$R$3*J$3)/'List of EV''s'!$D67</f>
        <v>4.5421245421245429</v>
      </c>
      <c r="K67" s="306">
        <f>('Charging &amp; Consumption'!$R$3*K$3)/'List of EV''s'!$D67</f>
        <v>4.3956043956043951</v>
      </c>
      <c r="L67" s="306">
        <f>('Charging &amp; Consumption'!$R$3*L$3)/'List of EV''s'!$D67</f>
        <v>4.5421245421245429</v>
      </c>
      <c r="M67" s="306">
        <f>('Charging &amp; Consumption'!$R$3*M$3)/'List of EV''s'!$D67</f>
        <v>4.3956043956043951</v>
      </c>
      <c r="N67" s="307">
        <f>('Charging &amp; Consumption'!$R$3*N$3)/'List of EV''s'!$D67</f>
        <v>4.5421245421245429</v>
      </c>
      <c r="O67" s="308">
        <f t="shared" si="6"/>
        <v>53.479853479853475</v>
      </c>
    </row>
    <row r="68" spans="2:15" ht="16.5" thickBot="1" x14ac:dyDescent="0.3">
      <c r="B68" s="227" t="str">
        <f>'List of EV''s'!B68</f>
        <v>Rivian R1S</v>
      </c>
      <c r="C68" s="305">
        <f>('Charging &amp; Consumption'!$R$3*C$3)/'List of EV''s'!$D68</f>
        <v>3.2341076644874116</v>
      </c>
      <c r="D68" s="306">
        <f>('Charging &amp; Consumption'!$R$3*D$3)/'List of EV''s'!$D68</f>
        <v>2.9211295034079843</v>
      </c>
      <c r="E68" s="306">
        <f>('Charging &amp; Consumption'!$R$3*E$3)/'List of EV''s'!$D68</f>
        <v>3.2341076644874116</v>
      </c>
      <c r="F68" s="306">
        <f>('Charging &amp; Consumption'!$R$3*F$3)/'List of EV''s'!$D68</f>
        <v>3.1297816107942689</v>
      </c>
      <c r="G68" s="306">
        <f>('Charging &amp; Consumption'!$R$3*G$3)/'List of EV''s'!$D68</f>
        <v>3.2341076644874116</v>
      </c>
      <c r="H68" s="306">
        <f>('Charging &amp; Consumption'!$R$3*H$3)/'List of EV''s'!$D68</f>
        <v>3.1297816107942689</v>
      </c>
      <c r="I68" s="306">
        <f>('Charging &amp; Consumption'!$R$3*I$3)/'List of EV''s'!$D68</f>
        <v>3.2341076644874116</v>
      </c>
      <c r="J68" s="306">
        <f>('Charging &amp; Consumption'!$R$3*J$3)/'List of EV''s'!$D68</f>
        <v>3.2341076644874116</v>
      </c>
      <c r="K68" s="306">
        <f>('Charging &amp; Consumption'!$R$3*K$3)/'List of EV''s'!$D68</f>
        <v>3.1297816107942689</v>
      </c>
      <c r="L68" s="306">
        <f>('Charging &amp; Consumption'!$R$3*L$3)/'List of EV''s'!$D68</f>
        <v>3.2341076644874116</v>
      </c>
      <c r="M68" s="306">
        <f>('Charging &amp; Consumption'!$R$3*M$3)/'List of EV''s'!$D68</f>
        <v>3.1297816107942689</v>
      </c>
      <c r="N68" s="307">
        <f>('Charging &amp; Consumption'!$R$3*N$3)/'List of EV''s'!$D68</f>
        <v>3.2341076644874116</v>
      </c>
      <c r="O68" s="308">
        <f t="shared" si="6"/>
        <v>38.079009597996937</v>
      </c>
    </row>
    <row r="69" spans="2:15" ht="16.5" thickBot="1" x14ac:dyDescent="0.3">
      <c r="B69" s="227" t="str">
        <f>'List of EV''s'!B69</f>
        <v>Rivian R1T</v>
      </c>
      <c r="C69" s="305">
        <f>('Charging &amp; Consumption'!$R$3*C$3)/'List of EV''s'!$D69</f>
        <v>3.2547070763631276</v>
      </c>
      <c r="D69" s="306">
        <f>('Charging &amp; Consumption'!$R$3*D$3)/'List of EV''s'!$D69</f>
        <v>2.9397354238118569</v>
      </c>
      <c r="E69" s="306">
        <f>('Charging &amp; Consumption'!$R$3*E$3)/'List of EV''s'!$D69</f>
        <v>3.2547070763631276</v>
      </c>
      <c r="F69" s="306">
        <f>('Charging &amp; Consumption'!$R$3*F$3)/'List of EV''s'!$D69</f>
        <v>3.1497165255127038</v>
      </c>
      <c r="G69" s="306">
        <f>('Charging &amp; Consumption'!$R$3*G$3)/'List of EV''s'!$D69</f>
        <v>3.2547070763631276</v>
      </c>
      <c r="H69" s="306">
        <f>('Charging &amp; Consumption'!$R$3*H$3)/'List of EV''s'!$D69</f>
        <v>3.1497165255127038</v>
      </c>
      <c r="I69" s="306">
        <f>('Charging &amp; Consumption'!$R$3*I$3)/'List of EV''s'!$D69</f>
        <v>3.2547070763631276</v>
      </c>
      <c r="J69" s="306">
        <f>('Charging &amp; Consumption'!$R$3*J$3)/'List of EV''s'!$D69</f>
        <v>3.2547070763631276</v>
      </c>
      <c r="K69" s="306">
        <f>('Charging &amp; Consumption'!$R$3*K$3)/'List of EV''s'!$D69</f>
        <v>3.1497165255127038</v>
      </c>
      <c r="L69" s="306">
        <f>('Charging &amp; Consumption'!$R$3*L$3)/'List of EV''s'!$D69</f>
        <v>3.2547070763631276</v>
      </c>
      <c r="M69" s="306">
        <f>('Charging &amp; Consumption'!$R$3*M$3)/'List of EV''s'!$D69</f>
        <v>3.1497165255127038</v>
      </c>
      <c r="N69" s="307">
        <f>('Charging &amp; Consumption'!$R$3*N$3)/'List of EV''s'!$D69</f>
        <v>3.2547070763631276</v>
      </c>
      <c r="O69" s="308">
        <f t="shared" si="6"/>
        <v>38.321551060404566</v>
      </c>
    </row>
    <row r="70" spans="2:15" ht="16.5" thickBot="1" x14ac:dyDescent="0.3">
      <c r="B70" s="227" t="str">
        <f>'List of EV''s'!B70</f>
        <v>Rivian R1T (Long Range)</v>
      </c>
      <c r="C70" s="305">
        <f>('Charging &amp; Consumption'!$R$3*C$3)/'List of EV''s'!$D70</f>
        <v>2.5549450549450552</v>
      </c>
      <c r="D70" s="306">
        <f>('Charging &amp; Consumption'!$R$3*D$3)/'List of EV''s'!$D70</f>
        <v>2.3076923076923079</v>
      </c>
      <c r="E70" s="306">
        <f>('Charging &amp; Consumption'!$R$3*E$3)/'List of EV''s'!$D70</f>
        <v>2.5549450549450552</v>
      </c>
      <c r="F70" s="306">
        <f>('Charging &amp; Consumption'!$R$3*F$3)/'List of EV''s'!$D70</f>
        <v>2.4725274725274726</v>
      </c>
      <c r="G70" s="306">
        <f>('Charging &amp; Consumption'!$R$3*G$3)/'List of EV''s'!$D70</f>
        <v>2.5549450549450552</v>
      </c>
      <c r="H70" s="306">
        <f>('Charging &amp; Consumption'!$R$3*H$3)/'List of EV''s'!$D70</f>
        <v>2.4725274725274726</v>
      </c>
      <c r="I70" s="306">
        <f>('Charging &amp; Consumption'!$R$3*I$3)/'List of EV''s'!$D70</f>
        <v>2.5549450549450552</v>
      </c>
      <c r="J70" s="306">
        <f>('Charging &amp; Consumption'!$R$3*J$3)/'List of EV''s'!$D70</f>
        <v>2.5549450549450552</v>
      </c>
      <c r="K70" s="306">
        <f>('Charging &amp; Consumption'!$R$3*K$3)/'List of EV''s'!$D70</f>
        <v>2.4725274725274726</v>
      </c>
      <c r="L70" s="306">
        <f>('Charging &amp; Consumption'!$R$3*L$3)/'List of EV''s'!$D70</f>
        <v>2.5549450549450552</v>
      </c>
      <c r="M70" s="306">
        <f>('Charging &amp; Consumption'!$R$3*M$3)/'List of EV''s'!$D70</f>
        <v>2.4725274725274726</v>
      </c>
      <c r="N70" s="307">
        <f>('Charging &amp; Consumption'!$R$3*N$3)/'List of EV''s'!$D70</f>
        <v>2.5549450549450552</v>
      </c>
      <c r="O70" s="308">
        <f t="shared" si="6"/>
        <v>30.08241758241758</v>
      </c>
    </row>
    <row r="71" spans="2:15" ht="16.5" thickBot="1" x14ac:dyDescent="0.3">
      <c r="B71" s="227" t="str">
        <f>'List of EV''s'!B71</f>
        <v>Subaru Soltera (Premium Trim)</v>
      </c>
      <c r="C71" s="305">
        <f>('Charging &amp; Consumption'!$R$3*C$3)/'List of EV''s'!$D71</f>
        <v>4.4823597455176403</v>
      </c>
      <c r="D71" s="306">
        <f>('Charging &amp; Consumption'!$R$3*D$3)/'List of EV''s'!$D71</f>
        <v>4.048582995951417</v>
      </c>
      <c r="E71" s="306">
        <f>('Charging &amp; Consumption'!$R$3*E$3)/'List of EV''s'!$D71</f>
        <v>4.4823597455176403</v>
      </c>
      <c r="F71" s="306">
        <f>('Charging &amp; Consumption'!$R$3*F$3)/'List of EV''s'!$D71</f>
        <v>4.3377674956622325</v>
      </c>
      <c r="G71" s="306">
        <f>('Charging &amp; Consumption'!$R$3*G$3)/'List of EV''s'!$D71</f>
        <v>4.4823597455176403</v>
      </c>
      <c r="H71" s="306">
        <f>('Charging &amp; Consumption'!$R$3*H$3)/'List of EV''s'!$D71</f>
        <v>4.3377674956622325</v>
      </c>
      <c r="I71" s="306">
        <f>('Charging &amp; Consumption'!$R$3*I$3)/'List of EV''s'!$D71</f>
        <v>4.4823597455176403</v>
      </c>
      <c r="J71" s="306">
        <f>('Charging &amp; Consumption'!$R$3*J$3)/'List of EV''s'!$D71</f>
        <v>4.4823597455176403</v>
      </c>
      <c r="K71" s="306">
        <f>('Charging &amp; Consumption'!$R$3*K$3)/'List of EV''s'!$D71</f>
        <v>4.3377674956622325</v>
      </c>
      <c r="L71" s="306">
        <f>('Charging &amp; Consumption'!$R$3*L$3)/'List of EV''s'!$D71</f>
        <v>4.4823597455176403</v>
      </c>
      <c r="M71" s="306">
        <f>('Charging &amp; Consumption'!$R$3*M$3)/'List of EV''s'!$D71</f>
        <v>4.3377674956622325</v>
      </c>
      <c r="N71" s="307">
        <f>('Charging &amp; Consumption'!$R$3*N$3)/'List of EV''s'!$D71</f>
        <v>4.4823597455176403</v>
      </c>
      <c r="O71" s="308">
        <f t="shared" si="6"/>
        <v>52.776171197223839</v>
      </c>
    </row>
    <row r="72" spans="2:15" ht="16.5" thickBot="1" x14ac:dyDescent="0.3">
      <c r="B72" s="227" t="str">
        <f>'List of EV''s'!B72</f>
        <v>Subaru Soltera (Limited/Touring Trim)</v>
      </c>
      <c r="C72" s="305">
        <f>('Charging &amp; Consumption'!$R$3*C$3)/'List of EV''s'!$D72</f>
        <v>4.6035046035046037</v>
      </c>
      <c r="D72" s="306">
        <f>('Charging &amp; Consumption'!$R$3*D$3)/'List of EV''s'!$D72</f>
        <v>4.1580041580041582</v>
      </c>
      <c r="E72" s="306">
        <f>('Charging &amp; Consumption'!$R$3*E$3)/'List of EV''s'!$D72</f>
        <v>4.6035046035046037</v>
      </c>
      <c r="F72" s="306">
        <f>('Charging &amp; Consumption'!$R$3*F$3)/'List of EV''s'!$D72</f>
        <v>4.4550044550044552</v>
      </c>
      <c r="G72" s="306">
        <f>('Charging &amp; Consumption'!$R$3*G$3)/'List of EV''s'!$D72</f>
        <v>4.6035046035046037</v>
      </c>
      <c r="H72" s="306">
        <f>('Charging &amp; Consumption'!$R$3*H$3)/'List of EV''s'!$D72</f>
        <v>4.4550044550044552</v>
      </c>
      <c r="I72" s="306">
        <f>('Charging &amp; Consumption'!$R$3*I$3)/'List of EV''s'!$D72</f>
        <v>4.6035046035046037</v>
      </c>
      <c r="J72" s="306">
        <f>('Charging &amp; Consumption'!$R$3*J$3)/'List of EV''s'!$D72</f>
        <v>4.6035046035046037</v>
      </c>
      <c r="K72" s="306">
        <f>('Charging &amp; Consumption'!$R$3*K$3)/'List of EV''s'!$D72</f>
        <v>4.4550044550044552</v>
      </c>
      <c r="L72" s="306">
        <f>('Charging &amp; Consumption'!$R$3*L$3)/'List of EV''s'!$D72</f>
        <v>4.6035046035046037</v>
      </c>
      <c r="M72" s="306">
        <f>('Charging &amp; Consumption'!$R$3*M$3)/'List of EV''s'!$D72</f>
        <v>4.4550044550044552</v>
      </c>
      <c r="N72" s="307">
        <f>('Charging &amp; Consumption'!$R$3*N$3)/'List of EV''s'!$D72</f>
        <v>4.6035046035046037</v>
      </c>
      <c r="O72" s="308">
        <f t="shared" si="6"/>
        <v>54.202554202554211</v>
      </c>
    </row>
    <row r="73" spans="2:15" ht="16.5" thickBot="1" x14ac:dyDescent="0.3">
      <c r="B73" s="227" t="str">
        <f>'List of EV''s'!B73</f>
        <v>Tesla Model 3  (Long Range)</v>
      </c>
      <c r="C73" s="305">
        <f>('Charging &amp; Consumption'!$R$3*C$3)/'List of EV''s'!$D73</f>
        <v>3.1445477599323755</v>
      </c>
      <c r="D73" s="306">
        <f>('Charging &amp; Consumption'!$R$3*D$3)/'List of EV''s'!$D73</f>
        <v>2.8402366863905324</v>
      </c>
      <c r="E73" s="306">
        <f>('Charging &amp; Consumption'!$R$3*E$3)/'List of EV''s'!$D73</f>
        <v>3.1445477599323755</v>
      </c>
      <c r="F73" s="306">
        <f>('Charging &amp; Consumption'!$R$3*F$3)/'List of EV''s'!$D73</f>
        <v>3.0431107354184275</v>
      </c>
      <c r="G73" s="306">
        <f>('Charging &amp; Consumption'!$R$3*G$3)/'List of EV''s'!$D73</f>
        <v>3.1445477599323755</v>
      </c>
      <c r="H73" s="306">
        <f>('Charging &amp; Consumption'!$R$3*H$3)/'List of EV''s'!$D73</f>
        <v>3.0431107354184275</v>
      </c>
      <c r="I73" s="306">
        <f>('Charging &amp; Consumption'!$R$3*I$3)/'List of EV''s'!$D73</f>
        <v>3.1445477599323755</v>
      </c>
      <c r="J73" s="306">
        <f>('Charging &amp; Consumption'!$R$3*J$3)/'List of EV''s'!$D73</f>
        <v>3.1445477599323755</v>
      </c>
      <c r="K73" s="306">
        <f>('Charging &amp; Consumption'!$R$3*K$3)/'List of EV''s'!$D73</f>
        <v>3.0431107354184275</v>
      </c>
      <c r="L73" s="306">
        <f>('Charging &amp; Consumption'!$R$3*L$3)/'List of EV''s'!$D73</f>
        <v>3.1445477599323755</v>
      </c>
      <c r="M73" s="306">
        <f>('Charging &amp; Consumption'!$R$3*M$3)/'List of EV''s'!$D73</f>
        <v>3.0431107354184275</v>
      </c>
      <c r="N73" s="307">
        <f>('Charging &amp; Consumption'!$R$3*N$3)/'List of EV''s'!$D73</f>
        <v>3.1445477599323755</v>
      </c>
      <c r="O73" s="308">
        <f t="shared" si="6"/>
        <v>37.024513947590869</v>
      </c>
    </row>
    <row r="74" spans="2:15" ht="16.5" thickBot="1" x14ac:dyDescent="0.3">
      <c r="B74" s="227" t="str">
        <f>'List of EV''s'!B74</f>
        <v>Tesla Model 3  (Standard Range Plus)</v>
      </c>
      <c r="C74" s="305">
        <f>('Charging &amp; Consumption'!$R$3*C$3)/'List of EV''s'!$D74</f>
        <v>3.7572721396250812</v>
      </c>
      <c r="D74" s="306">
        <f>('Charging &amp; Consumption'!$R$3*D$3)/'List of EV''s'!$D74</f>
        <v>3.3936651583710407</v>
      </c>
      <c r="E74" s="306">
        <f>('Charging &amp; Consumption'!$R$3*E$3)/'List of EV''s'!$D74</f>
        <v>3.7572721396250812</v>
      </c>
      <c r="F74" s="306">
        <f>('Charging &amp; Consumption'!$R$3*F$3)/'List of EV''s'!$D74</f>
        <v>3.6360698125404007</v>
      </c>
      <c r="G74" s="306">
        <f>('Charging &amp; Consumption'!$R$3*G$3)/'List of EV''s'!$D74</f>
        <v>3.7572721396250812</v>
      </c>
      <c r="H74" s="306">
        <f>('Charging &amp; Consumption'!$R$3*H$3)/'List of EV''s'!$D74</f>
        <v>3.6360698125404007</v>
      </c>
      <c r="I74" s="306">
        <f>('Charging &amp; Consumption'!$R$3*I$3)/'List of EV''s'!$D74</f>
        <v>3.7572721396250812</v>
      </c>
      <c r="J74" s="306">
        <f>('Charging &amp; Consumption'!$R$3*J$3)/'List of EV''s'!$D74</f>
        <v>3.7572721396250812</v>
      </c>
      <c r="K74" s="306">
        <f>('Charging &amp; Consumption'!$R$3*K$3)/'List of EV''s'!$D74</f>
        <v>3.6360698125404007</v>
      </c>
      <c r="L74" s="306">
        <f>('Charging &amp; Consumption'!$R$3*L$3)/'List of EV''s'!$D74</f>
        <v>3.7572721396250812</v>
      </c>
      <c r="M74" s="306">
        <f>('Charging &amp; Consumption'!$R$3*M$3)/'List of EV''s'!$D74</f>
        <v>3.6360698125404007</v>
      </c>
      <c r="N74" s="307">
        <f>('Charging &amp; Consumption'!$R$3*N$3)/'List of EV''s'!$D74</f>
        <v>3.7572721396250812</v>
      </c>
      <c r="O74" s="308">
        <f t="shared" si="6"/>
        <v>44.238849385908203</v>
      </c>
    </row>
    <row r="75" spans="2:15" ht="16.5" thickBot="1" x14ac:dyDescent="0.3">
      <c r="B75" s="227" t="str">
        <f>'List of EV''s'!B75</f>
        <v>Tesla Model 3 (Performance)</v>
      </c>
      <c r="C75" s="305">
        <f>('Charging &amp; Consumption'!$R$3*C$3)/'List of EV''s'!$D75</f>
        <v>3.2443746729461016</v>
      </c>
      <c r="D75" s="306">
        <f>('Charging &amp; Consumption'!$R$3*D$3)/'List of EV''s'!$D75</f>
        <v>2.9304029304029307</v>
      </c>
      <c r="E75" s="306">
        <f>('Charging &amp; Consumption'!$R$3*E$3)/'List of EV''s'!$D75</f>
        <v>3.2443746729461016</v>
      </c>
      <c r="F75" s="306">
        <f>('Charging &amp; Consumption'!$R$3*F$3)/'List of EV''s'!$D75</f>
        <v>3.1397174254317108</v>
      </c>
      <c r="G75" s="306">
        <f>('Charging &amp; Consumption'!$R$3*G$3)/'List of EV''s'!$D75</f>
        <v>3.2443746729461016</v>
      </c>
      <c r="H75" s="306">
        <f>('Charging &amp; Consumption'!$R$3*H$3)/'List of EV''s'!$D75</f>
        <v>3.1397174254317108</v>
      </c>
      <c r="I75" s="306">
        <f>('Charging &amp; Consumption'!$R$3*I$3)/'List of EV''s'!$D75</f>
        <v>3.2443746729461016</v>
      </c>
      <c r="J75" s="306">
        <f>('Charging &amp; Consumption'!$R$3*J$3)/'List of EV''s'!$D75</f>
        <v>3.2443746729461016</v>
      </c>
      <c r="K75" s="306">
        <f>('Charging &amp; Consumption'!$R$3*K$3)/'List of EV''s'!$D75</f>
        <v>3.1397174254317108</v>
      </c>
      <c r="L75" s="306">
        <f>('Charging &amp; Consumption'!$R$3*L$3)/'List of EV''s'!$D75</f>
        <v>3.2443746729461016</v>
      </c>
      <c r="M75" s="306">
        <f>('Charging &amp; Consumption'!$R$3*M$3)/'List of EV''s'!$D75</f>
        <v>3.1397174254317108</v>
      </c>
      <c r="N75" s="307">
        <f>('Charging &amp; Consumption'!$R$3*N$3)/'List of EV''s'!$D75</f>
        <v>3.2443746729461016</v>
      </c>
      <c r="O75" s="308">
        <f t="shared" si="6"/>
        <v>38.199895342752484</v>
      </c>
    </row>
    <row r="76" spans="2:15" ht="16.5" thickBot="1" x14ac:dyDescent="0.3">
      <c r="B76" s="227" t="str">
        <f>'List of EV''s'!B76</f>
        <v>Tesla Model S (Long Range)</v>
      </c>
      <c r="C76" s="305">
        <f>('Charging &amp; Consumption'!$R$3*C$3)/'List of EV''s'!$D76</f>
        <v>2.5234025234025235</v>
      </c>
      <c r="D76" s="306">
        <f>('Charging &amp; Consumption'!$R$3*D$3)/'List of EV''s'!$D76</f>
        <v>2.2792022792022792</v>
      </c>
      <c r="E76" s="306">
        <f>('Charging &amp; Consumption'!$R$3*E$3)/'List of EV''s'!$D76</f>
        <v>2.5234025234025235</v>
      </c>
      <c r="F76" s="306">
        <f>('Charging &amp; Consumption'!$R$3*F$3)/'List of EV''s'!$D76</f>
        <v>2.4420024420024418</v>
      </c>
      <c r="G76" s="306">
        <f>('Charging &amp; Consumption'!$R$3*G$3)/'List of EV''s'!$D76</f>
        <v>2.5234025234025235</v>
      </c>
      <c r="H76" s="306">
        <f>('Charging &amp; Consumption'!$R$3*H$3)/'List of EV''s'!$D76</f>
        <v>2.4420024420024418</v>
      </c>
      <c r="I76" s="306">
        <f>('Charging &amp; Consumption'!$R$3*I$3)/'List of EV''s'!$D76</f>
        <v>2.5234025234025235</v>
      </c>
      <c r="J76" s="306">
        <f>('Charging &amp; Consumption'!$R$3*J$3)/'List of EV''s'!$D76</f>
        <v>2.5234025234025235</v>
      </c>
      <c r="K76" s="306">
        <f>('Charging &amp; Consumption'!$R$3*K$3)/'List of EV''s'!$D76</f>
        <v>2.4420024420024418</v>
      </c>
      <c r="L76" s="306">
        <f>('Charging &amp; Consumption'!$R$3*L$3)/'List of EV''s'!$D76</f>
        <v>2.5234025234025235</v>
      </c>
      <c r="M76" s="306">
        <f>('Charging &amp; Consumption'!$R$3*M$3)/'List of EV''s'!$D76</f>
        <v>2.4420024420024418</v>
      </c>
      <c r="N76" s="307">
        <f>('Charging &amp; Consumption'!$R$3*N$3)/'List of EV''s'!$D76</f>
        <v>2.5234025234025235</v>
      </c>
      <c r="O76" s="308">
        <f t="shared" si="6"/>
        <v>29.71102971102971</v>
      </c>
    </row>
    <row r="77" spans="2:15" ht="16.5" thickBot="1" x14ac:dyDescent="0.3">
      <c r="B77" s="227" t="str">
        <f>'List of EV''s'!B77</f>
        <v>Tesla Model S (Plaid)</v>
      </c>
      <c r="C77" s="305">
        <f>('Charging &amp; Consumption'!$R$3*C$3)/'List of EV''s'!$D77</f>
        <v>2.5807525807525811</v>
      </c>
      <c r="D77" s="306">
        <f>('Charging &amp; Consumption'!$R$3*D$3)/'List of EV''s'!$D77</f>
        <v>2.3310023310023311</v>
      </c>
      <c r="E77" s="306">
        <f>('Charging &amp; Consumption'!$R$3*E$3)/'List of EV''s'!$D77</f>
        <v>2.5807525807525811</v>
      </c>
      <c r="F77" s="306">
        <f>('Charging &amp; Consumption'!$R$3*F$3)/'List of EV''s'!$D77</f>
        <v>2.4975024975024973</v>
      </c>
      <c r="G77" s="306">
        <f>('Charging &amp; Consumption'!$R$3*G$3)/'List of EV''s'!$D77</f>
        <v>2.5807525807525811</v>
      </c>
      <c r="H77" s="306">
        <f>('Charging &amp; Consumption'!$R$3*H$3)/'List of EV''s'!$D77</f>
        <v>2.4975024975024973</v>
      </c>
      <c r="I77" s="306">
        <f>('Charging &amp; Consumption'!$R$3*I$3)/'List of EV''s'!$D77</f>
        <v>2.5807525807525811</v>
      </c>
      <c r="J77" s="306">
        <f>('Charging &amp; Consumption'!$R$3*J$3)/'List of EV''s'!$D77</f>
        <v>2.5807525807525811</v>
      </c>
      <c r="K77" s="306">
        <f>('Charging &amp; Consumption'!$R$3*K$3)/'List of EV''s'!$D77</f>
        <v>2.4975024975024973</v>
      </c>
      <c r="L77" s="306">
        <f>('Charging &amp; Consumption'!$R$3*L$3)/'List of EV''s'!$D77</f>
        <v>2.5807525807525811</v>
      </c>
      <c r="M77" s="306">
        <f>('Charging &amp; Consumption'!$R$3*M$3)/'List of EV''s'!$D77</f>
        <v>2.4975024975024973</v>
      </c>
      <c r="N77" s="307">
        <f>('Charging &amp; Consumption'!$R$3*N$3)/'List of EV''s'!$D77</f>
        <v>2.5807525807525811</v>
      </c>
      <c r="O77" s="308">
        <f t="shared" si="6"/>
        <v>30.386280386280387</v>
      </c>
    </row>
    <row r="78" spans="2:15" ht="16.5" thickBot="1" x14ac:dyDescent="0.3">
      <c r="B78" s="227" t="str">
        <f>'List of EV''s'!B78</f>
        <v>Tesla Model X  (Long Range)</v>
      </c>
      <c r="C78" s="305">
        <f>('Charging &amp; Consumption'!$R$3*C$3)/'List of EV''s'!$D78</f>
        <v>2.9367184539598337</v>
      </c>
      <c r="D78" s="306">
        <f>('Charging &amp; Consumption'!$R$3*D$3)/'List of EV''s'!$D78</f>
        <v>2.6525198938992043</v>
      </c>
      <c r="E78" s="306">
        <f>('Charging &amp; Consumption'!$R$3*E$3)/'List of EV''s'!$D78</f>
        <v>2.9367184539598337</v>
      </c>
      <c r="F78" s="306">
        <f>('Charging &amp; Consumption'!$R$3*F$3)/'List of EV''s'!$D78</f>
        <v>2.8419856006062902</v>
      </c>
      <c r="G78" s="306">
        <f>('Charging &amp; Consumption'!$R$3*G$3)/'List of EV''s'!$D78</f>
        <v>2.9367184539598337</v>
      </c>
      <c r="H78" s="306">
        <f>('Charging &amp; Consumption'!$R$3*H$3)/'List of EV''s'!$D78</f>
        <v>2.8419856006062902</v>
      </c>
      <c r="I78" s="306">
        <f>('Charging &amp; Consumption'!$R$3*I$3)/'List of EV''s'!$D78</f>
        <v>2.9367184539598337</v>
      </c>
      <c r="J78" s="306">
        <f>('Charging &amp; Consumption'!$R$3*J$3)/'List of EV''s'!$D78</f>
        <v>2.9367184539598337</v>
      </c>
      <c r="K78" s="306">
        <f>('Charging &amp; Consumption'!$R$3*K$3)/'List of EV''s'!$D78</f>
        <v>2.8419856006062902</v>
      </c>
      <c r="L78" s="306">
        <f>('Charging &amp; Consumption'!$R$3*L$3)/'List of EV''s'!$D78</f>
        <v>2.9367184539598337</v>
      </c>
      <c r="M78" s="306">
        <f>('Charging &amp; Consumption'!$R$3*M$3)/'List of EV''s'!$D78</f>
        <v>2.8419856006062902</v>
      </c>
      <c r="N78" s="307">
        <f>('Charging &amp; Consumption'!$R$3*N$3)/'List of EV''s'!$D78</f>
        <v>2.9367184539598337</v>
      </c>
      <c r="O78" s="308">
        <f t="shared" si="6"/>
        <v>34.5774914740432</v>
      </c>
    </row>
    <row r="79" spans="2:15" ht="16.5" thickBot="1" x14ac:dyDescent="0.3">
      <c r="B79" s="227" t="str">
        <f>'List of EV''s'!B79</f>
        <v>Tesla Model X (Plaid)</v>
      </c>
      <c r="C79" s="305">
        <f>('Charging &amp; Consumption'!$R$3*C$3)/'List of EV''s'!$D79</f>
        <v>3.3728647590033733</v>
      </c>
      <c r="D79" s="306">
        <f>('Charging &amp; Consumption'!$R$3*D$3)/'List of EV''s'!$D79</f>
        <v>3.0464584920030466</v>
      </c>
      <c r="E79" s="306">
        <f>('Charging &amp; Consumption'!$R$3*E$3)/'List of EV''s'!$D79</f>
        <v>3.3728647590033733</v>
      </c>
      <c r="F79" s="306">
        <f>('Charging &amp; Consumption'!$R$3*F$3)/'List of EV''s'!$D79</f>
        <v>3.264062670003264</v>
      </c>
      <c r="G79" s="306">
        <f>('Charging &amp; Consumption'!$R$3*G$3)/'List of EV''s'!$D79</f>
        <v>3.3728647590033733</v>
      </c>
      <c r="H79" s="306">
        <f>('Charging &amp; Consumption'!$R$3*H$3)/'List of EV''s'!$D79</f>
        <v>3.264062670003264</v>
      </c>
      <c r="I79" s="306">
        <f>('Charging &amp; Consumption'!$R$3*I$3)/'List of EV''s'!$D79</f>
        <v>3.3728647590033733</v>
      </c>
      <c r="J79" s="306">
        <f>('Charging &amp; Consumption'!$R$3*J$3)/'List of EV''s'!$D79</f>
        <v>3.3728647590033733</v>
      </c>
      <c r="K79" s="306">
        <f>('Charging &amp; Consumption'!$R$3*K$3)/'List of EV''s'!$D79</f>
        <v>3.264062670003264</v>
      </c>
      <c r="L79" s="306">
        <f>('Charging &amp; Consumption'!$R$3*L$3)/'List of EV''s'!$D79</f>
        <v>3.3728647590033733</v>
      </c>
      <c r="M79" s="306">
        <f>('Charging &amp; Consumption'!$R$3*M$3)/'List of EV''s'!$D79</f>
        <v>3.264062670003264</v>
      </c>
      <c r="N79" s="307">
        <f>('Charging &amp; Consumption'!$R$3*N$3)/'List of EV''s'!$D79</f>
        <v>3.3728647590033733</v>
      </c>
      <c r="O79" s="308">
        <f t="shared" si="6"/>
        <v>39.712762485039711</v>
      </c>
    </row>
    <row r="80" spans="2:15" ht="16.5" thickBot="1" x14ac:dyDescent="0.3">
      <c r="B80" s="227" t="str">
        <f>'List of EV''s'!B80</f>
        <v>Telsa Model Y</v>
      </c>
      <c r="C80" s="305">
        <f>('Charging &amp; Consumption'!$R$3*C$3)/'List of EV''s'!$D80</f>
        <v>3.6630036630036633</v>
      </c>
      <c r="D80" s="306">
        <f>('Charging &amp; Consumption'!$R$3*D$3)/'List of EV''s'!$D80</f>
        <v>3.3085194375516958</v>
      </c>
      <c r="E80" s="306">
        <f>('Charging &amp; Consumption'!$R$3*E$3)/'List of EV''s'!$D80</f>
        <v>3.6630036630036633</v>
      </c>
      <c r="F80" s="306">
        <f>('Charging &amp; Consumption'!$R$3*F$3)/'List of EV''s'!$D80</f>
        <v>3.5448422545196738</v>
      </c>
      <c r="G80" s="306">
        <f>('Charging &amp; Consumption'!$R$3*G$3)/'List of EV''s'!$D80</f>
        <v>3.6630036630036633</v>
      </c>
      <c r="H80" s="306">
        <f>('Charging &amp; Consumption'!$R$3*H$3)/'List of EV''s'!$D80</f>
        <v>3.5448422545196738</v>
      </c>
      <c r="I80" s="306">
        <f>('Charging &amp; Consumption'!$R$3*I$3)/'List of EV''s'!$D80</f>
        <v>3.6630036630036633</v>
      </c>
      <c r="J80" s="306">
        <f>('Charging &amp; Consumption'!$R$3*J$3)/'List of EV''s'!$D80</f>
        <v>3.6630036630036633</v>
      </c>
      <c r="K80" s="306">
        <f>('Charging &amp; Consumption'!$R$3*K$3)/'List of EV''s'!$D80</f>
        <v>3.5448422545196738</v>
      </c>
      <c r="L80" s="306">
        <f>('Charging &amp; Consumption'!$R$3*L$3)/'List of EV''s'!$D80</f>
        <v>3.6630036630036633</v>
      </c>
      <c r="M80" s="306">
        <f>('Charging &amp; Consumption'!$R$3*M$3)/'List of EV''s'!$D80</f>
        <v>3.5448422545196738</v>
      </c>
      <c r="N80" s="307">
        <f>('Charging &amp; Consumption'!$R$3*N$3)/'List of EV''s'!$D80</f>
        <v>3.6630036630036633</v>
      </c>
      <c r="O80" s="308">
        <f t="shared" ref="O80" si="9">SUM(C80:N80)</f>
        <v>43.128914096656032</v>
      </c>
    </row>
    <row r="81" spans="2:15" ht="16.5" thickBot="1" x14ac:dyDescent="0.3">
      <c r="B81" s="227" t="str">
        <f>'List of EV''s'!B81</f>
        <v>Tesla Model Y (Long Range)</v>
      </c>
      <c r="C81" s="305">
        <f>('Charging &amp; Consumption'!$R$3*C$3)/'List of EV''s'!$D81</f>
        <v>3.0969030969030973</v>
      </c>
      <c r="D81" s="306">
        <f>('Charging &amp; Consumption'!$R$3*D$3)/'List of EV''s'!$D81</f>
        <v>2.7972027972027971</v>
      </c>
      <c r="E81" s="306">
        <f>('Charging &amp; Consumption'!$R$3*E$3)/'List of EV''s'!$D81</f>
        <v>3.0969030969030973</v>
      </c>
      <c r="F81" s="306">
        <f>('Charging &amp; Consumption'!$R$3*F$3)/'List of EV''s'!$D81</f>
        <v>2.9970029970029968</v>
      </c>
      <c r="G81" s="306">
        <f>('Charging &amp; Consumption'!$R$3*G$3)/'List of EV''s'!$D81</f>
        <v>3.0969030969030973</v>
      </c>
      <c r="H81" s="306">
        <f>('Charging &amp; Consumption'!$R$3*H$3)/'List of EV''s'!$D81</f>
        <v>2.9970029970029968</v>
      </c>
      <c r="I81" s="306">
        <f>('Charging &amp; Consumption'!$R$3*I$3)/'List of EV''s'!$D81</f>
        <v>3.0969030969030973</v>
      </c>
      <c r="J81" s="306">
        <f>('Charging &amp; Consumption'!$R$3*J$3)/'List of EV''s'!$D81</f>
        <v>3.0969030969030973</v>
      </c>
      <c r="K81" s="306">
        <f>('Charging &amp; Consumption'!$R$3*K$3)/'List of EV''s'!$D81</f>
        <v>2.9970029970029968</v>
      </c>
      <c r="L81" s="306">
        <f>('Charging &amp; Consumption'!$R$3*L$3)/'List of EV''s'!$D81</f>
        <v>3.0969030969030973</v>
      </c>
      <c r="M81" s="306">
        <f>('Charging &amp; Consumption'!$R$3*M$3)/'List of EV''s'!$D81</f>
        <v>2.9970029970029968</v>
      </c>
      <c r="N81" s="307">
        <f>('Charging &amp; Consumption'!$R$3*N$3)/'List of EV''s'!$D81</f>
        <v>3.0969030969030973</v>
      </c>
      <c r="O81" s="308">
        <f t="shared" si="6"/>
        <v>36.463536463536471</v>
      </c>
    </row>
    <row r="82" spans="2:15" ht="16.5" thickBot="1" x14ac:dyDescent="0.3">
      <c r="B82" s="227" t="str">
        <f>'List of EV''s'!B82</f>
        <v>Tesla Model Y (Performance)</v>
      </c>
      <c r="C82" s="305">
        <f>('Charging &amp; Consumption'!$R$3*C$3)/'List of EV''s'!$D82</f>
        <v>3.3728647590033733</v>
      </c>
      <c r="D82" s="306">
        <f>('Charging &amp; Consumption'!$R$3*D$3)/'List of EV''s'!$D82</f>
        <v>3.0464584920030466</v>
      </c>
      <c r="E82" s="306">
        <f>('Charging &amp; Consumption'!$R$3*E$3)/'List of EV''s'!$D82</f>
        <v>3.3728647590033733</v>
      </c>
      <c r="F82" s="306">
        <f>('Charging &amp; Consumption'!$R$3*F$3)/'List of EV''s'!$D82</f>
        <v>3.264062670003264</v>
      </c>
      <c r="G82" s="306">
        <f>('Charging &amp; Consumption'!$R$3*G$3)/'List of EV''s'!$D82</f>
        <v>3.3728647590033733</v>
      </c>
      <c r="H82" s="306">
        <f>('Charging &amp; Consumption'!$R$3*H$3)/'List of EV''s'!$D82</f>
        <v>3.264062670003264</v>
      </c>
      <c r="I82" s="306">
        <f>('Charging &amp; Consumption'!$R$3*I$3)/'List of EV''s'!$D82</f>
        <v>3.3728647590033733</v>
      </c>
      <c r="J82" s="306">
        <f>('Charging &amp; Consumption'!$R$3*J$3)/'List of EV''s'!$D82</f>
        <v>3.3728647590033733</v>
      </c>
      <c r="K82" s="306">
        <f>('Charging &amp; Consumption'!$R$3*K$3)/'List of EV''s'!$D82</f>
        <v>3.264062670003264</v>
      </c>
      <c r="L82" s="306">
        <f>('Charging &amp; Consumption'!$R$3*L$3)/'List of EV''s'!$D82</f>
        <v>3.3728647590033733</v>
      </c>
      <c r="M82" s="306">
        <f>('Charging &amp; Consumption'!$R$3*M$3)/'List of EV''s'!$D82</f>
        <v>3.264062670003264</v>
      </c>
      <c r="N82" s="307">
        <f>('Charging &amp; Consumption'!$R$3*N$3)/'List of EV''s'!$D82</f>
        <v>3.3728647590033733</v>
      </c>
      <c r="O82" s="308">
        <f t="shared" si="6"/>
        <v>39.712762485039711</v>
      </c>
    </row>
    <row r="83" spans="2:15" ht="16.5" thickBot="1" x14ac:dyDescent="0.3">
      <c r="B83" s="227" t="str">
        <f>'List of EV''s'!B83</f>
        <v>Toyota bZ4X (XLE FWD)</v>
      </c>
      <c r="C83" s="305">
        <f>('Charging &amp; Consumption'!$R$3*C$3)/'List of EV''s'!$D83</f>
        <v>4.0554683411826273</v>
      </c>
      <c r="D83" s="306">
        <f>('Charging &amp; Consumption'!$R$3*D$3)/'List of EV''s'!$D83</f>
        <v>3.6630036630036629</v>
      </c>
      <c r="E83" s="306">
        <f>('Charging &amp; Consumption'!$R$3*E$3)/'List of EV''s'!$D83</f>
        <v>4.0554683411826273</v>
      </c>
      <c r="F83" s="306">
        <f>('Charging &amp; Consumption'!$R$3*F$3)/'List of EV''s'!$D83</f>
        <v>3.9246467817896389</v>
      </c>
      <c r="G83" s="306">
        <f>('Charging &amp; Consumption'!$R$3*G$3)/'List of EV''s'!$D83</f>
        <v>4.0554683411826273</v>
      </c>
      <c r="H83" s="306">
        <f>('Charging &amp; Consumption'!$R$3*H$3)/'List of EV''s'!$D83</f>
        <v>3.9246467817896389</v>
      </c>
      <c r="I83" s="306">
        <f>('Charging &amp; Consumption'!$R$3*I$3)/'List of EV''s'!$D83</f>
        <v>4.0554683411826273</v>
      </c>
      <c r="J83" s="306">
        <f>('Charging &amp; Consumption'!$R$3*J$3)/'List of EV''s'!$D83</f>
        <v>4.0554683411826273</v>
      </c>
      <c r="K83" s="306">
        <f>('Charging &amp; Consumption'!$R$3*K$3)/'List of EV''s'!$D83</f>
        <v>3.9246467817896389</v>
      </c>
      <c r="L83" s="306">
        <f>('Charging &amp; Consumption'!$R$3*L$3)/'List of EV''s'!$D83</f>
        <v>4.0554683411826273</v>
      </c>
      <c r="M83" s="306">
        <f>('Charging &amp; Consumption'!$R$3*M$3)/'List of EV''s'!$D83</f>
        <v>3.9246467817896389</v>
      </c>
      <c r="N83" s="307">
        <f>('Charging &amp; Consumption'!$R$3*N$3)/'List of EV''s'!$D83</f>
        <v>4.0554683411826273</v>
      </c>
      <c r="O83" s="308">
        <f t="shared" si="6"/>
        <v>47.749869178440605</v>
      </c>
    </row>
    <row r="84" spans="2:15" ht="16.5" thickBot="1" x14ac:dyDescent="0.3">
      <c r="B84" s="227" t="str">
        <f>'List of EV''s'!B84</f>
        <v>Toyota bZ4X (XLE AWD)</v>
      </c>
      <c r="C84" s="305">
        <f>('Charging &amp; Consumption'!$R$3*C$3)/'List of EV''s'!$D84</f>
        <v>4.6035046035046037</v>
      </c>
      <c r="D84" s="306">
        <f>('Charging &amp; Consumption'!$R$3*D$3)/'List of EV''s'!$D84</f>
        <v>4.1580041580041582</v>
      </c>
      <c r="E84" s="306">
        <f>('Charging &amp; Consumption'!$R$3*E$3)/'List of EV''s'!$D84</f>
        <v>4.6035046035046037</v>
      </c>
      <c r="F84" s="306">
        <f>('Charging &amp; Consumption'!$R$3*F$3)/'List of EV''s'!$D84</f>
        <v>4.4550044550044552</v>
      </c>
      <c r="G84" s="306">
        <f>('Charging &amp; Consumption'!$R$3*G$3)/'List of EV''s'!$D84</f>
        <v>4.6035046035046037</v>
      </c>
      <c r="H84" s="306">
        <f>('Charging &amp; Consumption'!$R$3*H$3)/'List of EV''s'!$D84</f>
        <v>4.4550044550044552</v>
      </c>
      <c r="I84" s="306">
        <f>('Charging &amp; Consumption'!$R$3*I$3)/'List of EV''s'!$D84</f>
        <v>4.6035046035046037</v>
      </c>
      <c r="J84" s="306">
        <f>('Charging &amp; Consumption'!$R$3*J$3)/'List of EV''s'!$D84</f>
        <v>4.6035046035046037</v>
      </c>
      <c r="K84" s="306">
        <f>('Charging &amp; Consumption'!$R$3*K$3)/'List of EV''s'!$D84</f>
        <v>4.4550044550044552</v>
      </c>
      <c r="L84" s="306">
        <f>('Charging &amp; Consumption'!$R$3*L$3)/'List of EV''s'!$D84</f>
        <v>4.6035046035046037</v>
      </c>
      <c r="M84" s="306">
        <f>('Charging &amp; Consumption'!$R$3*M$3)/'List of EV''s'!$D84</f>
        <v>4.4550044550044552</v>
      </c>
      <c r="N84" s="307">
        <f>('Charging &amp; Consumption'!$R$3*N$3)/'List of EV''s'!$D84</f>
        <v>4.6035046035046037</v>
      </c>
      <c r="O84" s="308">
        <f t="shared" si="6"/>
        <v>54.202554202554211</v>
      </c>
    </row>
    <row r="85" spans="2:15" ht="16.5" thickBot="1" x14ac:dyDescent="0.3">
      <c r="B85" s="227" t="str">
        <f>'List of EV''s'!B85</f>
        <v>Toyota bZ4X (Limited FWD)</v>
      </c>
      <c r="C85" s="305">
        <f>('Charging &amp; Consumption'!$R$3*C$3)/'List of EV''s'!$D85</f>
        <v>4.4823597455176403</v>
      </c>
      <c r="D85" s="306">
        <f>('Charging &amp; Consumption'!$R$3*D$3)/'List of EV''s'!$D85</f>
        <v>4.048582995951417</v>
      </c>
      <c r="E85" s="306">
        <f>('Charging &amp; Consumption'!$R$3*E$3)/'List of EV''s'!$D85</f>
        <v>4.4823597455176403</v>
      </c>
      <c r="F85" s="306">
        <f>('Charging &amp; Consumption'!$R$3*F$3)/'List of EV''s'!$D85</f>
        <v>4.3377674956622325</v>
      </c>
      <c r="G85" s="306">
        <f>('Charging &amp; Consumption'!$R$3*G$3)/'List of EV''s'!$D85</f>
        <v>4.4823597455176403</v>
      </c>
      <c r="H85" s="306">
        <f>('Charging &amp; Consumption'!$R$3*H$3)/'List of EV''s'!$D85</f>
        <v>4.3377674956622325</v>
      </c>
      <c r="I85" s="306">
        <f>('Charging &amp; Consumption'!$R$3*I$3)/'List of EV''s'!$D85</f>
        <v>4.4823597455176403</v>
      </c>
      <c r="J85" s="306">
        <f>('Charging &amp; Consumption'!$R$3*J$3)/'List of EV''s'!$D85</f>
        <v>4.4823597455176403</v>
      </c>
      <c r="K85" s="306">
        <f>('Charging &amp; Consumption'!$R$3*K$3)/'List of EV''s'!$D85</f>
        <v>4.3377674956622325</v>
      </c>
      <c r="L85" s="306">
        <f>('Charging &amp; Consumption'!$R$3*L$3)/'List of EV''s'!$D85</f>
        <v>4.4823597455176403</v>
      </c>
      <c r="M85" s="306">
        <f>('Charging &amp; Consumption'!$R$3*M$3)/'List of EV''s'!$D85</f>
        <v>4.3377674956622325</v>
      </c>
      <c r="N85" s="307">
        <f>('Charging &amp; Consumption'!$R$3*N$3)/'List of EV''s'!$D85</f>
        <v>4.4823597455176403</v>
      </c>
      <c r="O85" s="308">
        <f t="shared" si="6"/>
        <v>52.776171197223839</v>
      </c>
    </row>
    <row r="86" spans="2:15" ht="16.5" thickBot="1" x14ac:dyDescent="0.3">
      <c r="B86" s="227" t="str">
        <f>'List of EV''s'!B86</f>
        <v>Toyota bZ4X (Limited AWD)</v>
      </c>
      <c r="C86" s="305">
        <f>('Charging &amp; Consumption'!$R$3*C$3)/'List of EV''s'!$D86</f>
        <v>4.6035046035046037</v>
      </c>
      <c r="D86" s="306">
        <f>('Charging &amp; Consumption'!$R$3*D$3)/'List of EV''s'!$D86</f>
        <v>4.1580041580041582</v>
      </c>
      <c r="E86" s="306">
        <f>('Charging &amp; Consumption'!$R$3*E$3)/'List of EV''s'!$D86</f>
        <v>4.6035046035046037</v>
      </c>
      <c r="F86" s="306">
        <f>('Charging &amp; Consumption'!$R$3*F$3)/'List of EV''s'!$D86</f>
        <v>4.4550044550044552</v>
      </c>
      <c r="G86" s="306">
        <f>('Charging &amp; Consumption'!$R$3*G$3)/'List of EV''s'!$D86</f>
        <v>4.6035046035046037</v>
      </c>
      <c r="H86" s="306">
        <f>('Charging &amp; Consumption'!$R$3*H$3)/'List of EV''s'!$D86</f>
        <v>4.4550044550044552</v>
      </c>
      <c r="I86" s="306">
        <f>('Charging &amp; Consumption'!$R$3*I$3)/'List of EV''s'!$D86</f>
        <v>4.6035046035046037</v>
      </c>
      <c r="J86" s="306">
        <f>('Charging &amp; Consumption'!$R$3*J$3)/'List of EV''s'!$D86</f>
        <v>4.6035046035046037</v>
      </c>
      <c r="K86" s="306">
        <f>('Charging &amp; Consumption'!$R$3*K$3)/'List of EV''s'!$D86</f>
        <v>4.4550044550044552</v>
      </c>
      <c r="L86" s="306">
        <f>('Charging &amp; Consumption'!$R$3*L$3)/'List of EV''s'!$D86</f>
        <v>4.6035046035046037</v>
      </c>
      <c r="M86" s="306">
        <f>('Charging &amp; Consumption'!$R$3*M$3)/'List of EV''s'!$D86</f>
        <v>4.4550044550044552</v>
      </c>
      <c r="N86" s="307">
        <f>('Charging &amp; Consumption'!$R$3*N$3)/'List of EV''s'!$D86</f>
        <v>4.6035046035046037</v>
      </c>
      <c r="O86" s="308">
        <f t="shared" ref="O86:O92" si="10">SUM(C86:N86)</f>
        <v>54.202554202554211</v>
      </c>
    </row>
    <row r="87" spans="2:15" ht="16.5" thickBot="1" x14ac:dyDescent="0.3">
      <c r="B87" s="227" t="str">
        <f>'List of EV''s'!B87</f>
        <v>Vinfast VF 6 Eco</v>
      </c>
      <c r="C87" s="305">
        <f>('Charging &amp; Consumption'!$R$3*C$3)/'List of EV''s'!$D87</f>
        <v>4.1208791208791213</v>
      </c>
      <c r="D87" s="306">
        <f>('Charging &amp; Consumption'!$R$3*D$3)/'List of EV''s'!$D87</f>
        <v>3.7220843672456576</v>
      </c>
      <c r="E87" s="306">
        <f>('Charging &amp; Consumption'!$R$3*E$3)/'List of EV''s'!$D87</f>
        <v>4.1208791208791213</v>
      </c>
      <c r="F87" s="306">
        <f>('Charging &amp; Consumption'!$R$3*F$3)/'List of EV''s'!$D87</f>
        <v>3.9879475363346328</v>
      </c>
      <c r="G87" s="306">
        <f>('Charging &amp; Consumption'!$R$3*G$3)/'List of EV''s'!$D87</f>
        <v>4.1208791208791213</v>
      </c>
      <c r="H87" s="306">
        <f>('Charging &amp; Consumption'!$R$3*H$3)/'List of EV''s'!$D87</f>
        <v>3.9879475363346328</v>
      </c>
      <c r="I87" s="306">
        <f>('Charging &amp; Consumption'!$R$3*I$3)/'List of EV''s'!$D87</f>
        <v>4.1208791208791213</v>
      </c>
      <c r="J87" s="306">
        <f>('Charging &amp; Consumption'!$R$3*J$3)/'List of EV''s'!$D87</f>
        <v>4.1208791208791213</v>
      </c>
      <c r="K87" s="306">
        <f>('Charging &amp; Consumption'!$R$3*K$3)/'List of EV''s'!$D87</f>
        <v>3.9879475363346328</v>
      </c>
      <c r="L87" s="306">
        <f>('Charging &amp; Consumption'!$R$3*L$3)/'List of EV''s'!$D87</f>
        <v>4.1208791208791213</v>
      </c>
      <c r="M87" s="306">
        <f>('Charging &amp; Consumption'!$R$3*M$3)/'List of EV''s'!$D87</f>
        <v>3.9879475363346328</v>
      </c>
      <c r="N87" s="307">
        <f>('Charging &amp; Consumption'!$R$3*N$3)/'List of EV''s'!$D87</f>
        <v>4.1208791208791213</v>
      </c>
      <c r="O87" s="308">
        <f t="shared" ref="O87:O88" si="11">SUM(C87:N87)</f>
        <v>48.520028358738038</v>
      </c>
    </row>
    <row r="88" spans="2:15" ht="16.5" thickBot="1" x14ac:dyDescent="0.3">
      <c r="B88" s="227" t="str">
        <f>'List of EV''s'!B88</f>
        <v>Vinfast VF 6 Plus</v>
      </c>
      <c r="C88" s="305">
        <f>('Charging &amp; Consumption'!$R$3*C$3)/'List of EV''s'!$D88</f>
        <v>4.3121435526498821</v>
      </c>
      <c r="D88" s="306">
        <f>('Charging &amp; Consumption'!$R$3*D$3)/'List of EV''s'!$D88</f>
        <v>3.8948393378773125</v>
      </c>
      <c r="E88" s="306">
        <f>('Charging &amp; Consumption'!$R$3*E$3)/'List of EV''s'!$D88</f>
        <v>4.3121435526498821</v>
      </c>
      <c r="F88" s="306">
        <f>('Charging &amp; Consumption'!$R$3*F$3)/'List of EV''s'!$D88</f>
        <v>4.1730421477256918</v>
      </c>
      <c r="G88" s="306">
        <f>('Charging &amp; Consumption'!$R$3*G$3)/'List of EV''s'!$D88</f>
        <v>4.3121435526498821</v>
      </c>
      <c r="H88" s="306">
        <f>('Charging &amp; Consumption'!$R$3*H$3)/'List of EV''s'!$D88</f>
        <v>4.1730421477256918</v>
      </c>
      <c r="I88" s="306">
        <f>('Charging &amp; Consumption'!$R$3*I$3)/'List of EV''s'!$D88</f>
        <v>4.3121435526498821</v>
      </c>
      <c r="J88" s="306">
        <f>('Charging &amp; Consumption'!$R$3*J$3)/'List of EV''s'!$D88</f>
        <v>4.3121435526498821</v>
      </c>
      <c r="K88" s="306">
        <f>('Charging &amp; Consumption'!$R$3*K$3)/'List of EV''s'!$D88</f>
        <v>4.1730421477256918</v>
      </c>
      <c r="L88" s="306">
        <f>('Charging &amp; Consumption'!$R$3*L$3)/'List of EV''s'!$D88</f>
        <v>4.3121435526498821</v>
      </c>
      <c r="M88" s="306">
        <f>('Charging &amp; Consumption'!$R$3*M$3)/'List of EV''s'!$D88</f>
        <v>4.1730421477256918</v>
      </c>
      <c r="N88" s="307">
        <f>('Charging &amp; Consumption'!$R$3*N$3)/'List of EV''s'!$D88</f>
        <v>4.3121435526498821</v>
      </c>
      <c r="O88" s="308">
        <f t="shared" si="11"/>
        <v>50.772012797329268</v>
      </c>
    </row>
    <row r="89" spans="2:15" ht="16.5" thickBot="1" x14ac:dyDescent="0.3">
      <c r="B89" s="227" t="str">
        <f>'List of EV''s'!B89</f>
        <v>Vinfast VF 7 Eco</v>
      </c>
      <c r="C89" s="305">
        <f>('Charging &amp; Consumption'!$R$3*C$3)/'List of EV''s'!$D89</f>
        <v>3.6499215070643647</v>
      </c>
      <c r="D89" s="306">
        <f>('Charging &amp; Consumption'!$R$3*D$3)/'List of EV''s'!$D89</f>
        <v>3.296703296703297</v>
      </c>
      <c r="E89" s="306">
        <f>('Charging &amp; Consumption'!$R$3*E$3)/'List of EV''s'!$D89</f>
        <v>3.6499215070643647</v>
      </c>
      <c r="F89" s="306">
        <f>('Charging &amp; Consumption'!$R$3*F$3)/'List of EV''s'!$D89</f>
        <v>3.5321821036106749</v>
      </c>
      <c r="G89" s="306">
        <f>('Charging &amp; Consumption'!$R$3*G$3)/'List of EV''s'!$D89</f>
        <v>3.6499215070643647</v>
      </c>
      <c r="H89" s="306">
        <f>('Charging &amp; Consumption'!$R$3*H$3)/'List of EV''s'!$D89</f>
        <v>3.5321821036106749</v>
      </c>
      <c r="I89" s="306">
        <f>('Charging &amp; Consumption'!$R$3*I$3)/'List of EV''s'!$D89</f>
        <v>3.6499215070643647</v>
      </c>
      <c r="J89" s="306">
        <f>('Charging &amp; Consumption'!$R$3*J$3)/'List of EV''s'!$D89</f>
        <v>3.6499215070643647</v>
      </c>
      <c r="K89" s="306">
        <f>('Charging &amp; Consumption'!$R$3*K$3)/'List of EV''s'!$D89</f>
        <v>3.5321821036106749</v>
      </c>
      <c r="L89" s="306">
        <f>('Charging &amp; Consumption'!$R$3*L$3)/'List of EV''s'!$D89</f>
        <v>3.6499215070643647</v>
      </c>
      <c r="M89" s="306">
        <f>('Charging &amp; Consumption'!$R$3*M$3)/'List of EV''s'!$D89</f>
        <v>3.5321821036106749</v>
      </c>
      <c r="N89" s="307">
        <f>('Charging &amp; Consumption'!$R$3*N$3)/'List of EV''s'!$D89</f>
        <v>3.6499215070643647</v>
      </c>
      <c r="O89" s="308">
        <f t="shared" ref="O89:O90" si="12">SUM(C89:N89)</f>
        <v>42.974882260596544</v>
      </c>
    </row>
    <row r="90" spans="2:15" ht="16.5" thickBot="1" x14ac:dyDescent="0.3">
      <c r="B90" s="227" t="str">
        <f>'List of EV''s'!B90</f>
        <v>Vinfast VF 7 Plus</v>
      </c>
      <c r="C90" s="305">
        <f>('Charging &amp; Consumption'!$R$3*C$3)/'List of EV''s'!$D90</f>
        <v>3.8133508282762016</v>
      </c>
      <c r="D90" s="306">
        <f>('Charging &amp; Consumption'!$R$3*D$3)/'List of EV''s'!$D90</f>
        <v>3.4443168771526982</v>
      </c>
      <c r="E90" s="306">
        <f>('Charging &amp; Consumption'!$R$3*E$3)/'List of EV''s'!$D90</f>
        <v>3.8133508282762016</v>
      </c>
      <c r="F90" s="306">
        <f>('Charging &amp; Consumption'!$R$3*F$3)/'List of EV''s'!$D90</f>
        <v>3.6903395112350332</v>
      </c>
      <c r="G90" s="306">
        <f>('Charging &amp; Consumption'!$R$3*G$3)/'List of EV''s'!$D90</f>
        <v>3.8133508282762016</v>
      </c>
      <c r="H90" s="306">
        <f>('Charging &amp; Consumption'!$R$3*H$3)/'List of EV''s'!$D90</f>
        <v>3.6903395112350332</v>
      </c>
      <c r="I90" s="306">
        <f>('Charging &amp; Consumption'!$R$3*I$3)/'List of EV''s'!$D90</f>
        <v>3.8133508282762016</v>
      </c>
      <c r="J90" s="306">
        <f>('Charging &amp; Consumption'!$R$3*J$3)/'List of EV''s'!$D90</f>
        <v>3.8133508282762016</v>
      </c>
      <c r="K90" s="306">
        <f>('Charging &amp; Consumption'!$R$3*K$3)/'List of EV''s'!$D90</f>
        <v>3.6903395112350332</v>
      </c>
      <c r="L90" s="306">
        <f>('Charging &amp; Consumption'!$R$3*L$3)/'List of EV''s'!$D90</f>
        <v>3.8133508282762016</v>
      </c>
      <c r="M90" s="306">
        <f>('Charging &amp; Consumption'!$R$3*M$3)/'List of EV''s'!$D90</f>
        <v>3.6903395112350332</v>
      </c>
      <c r="N90" s="307">
        <f>('Charging &amp; Consumption'!$R$3*N$3)/'List of EV''s'!$D90</f>
        <v>3.8133508282762016</v>
      </c>
      <c r="O90" s="308">
        <f t="shared" si="12"/>
        <v>44.899130720026243</v>
      </c>
    </row>
    <row r="91" spans="2:15" ht="16.5" thickBot="1" x14ac:dyDescent="0.3">
      <c r="B91" s="227" t="str">
        <f>'List of EV''s'!B91</f>
        <v>Volkswagon ID.4 Entry-Level</v>
      </c>
      <c r="C91" s="305">
        <f>('Charging &amp; Consumption'!$R$3*C$3)/'List of EV''s'!$D91</f>
        <v>4.8898469951101537</v>
      </c>
      <c r="D91" s="306">
        <f>('Charging &amp; Consumption'!$R$3*D$3)/'List of EV''s'!$D91</f>
        <v>4.4166359955833645</v>
      </c>
      <c r="E91" s="306">
        <f>('Charging &amp; Consumption'!$R$3*E$3)/'List of EV''s'!$D91</f>
        <v>4.8898469951101537</v>
      </c>
      <c r="F91" s="306">
        <f>('Charging &amp; Consumption'!$R$3*F$3)/'List of EV''s'!$D91</f>
        <v>4.7321099952678898</v>
      </c>
      <c r="G91" s="306">
        <f>('Charging &amp; Consumption'!$R$3*G$3)/'List of EV''s'!$D91</f>
        <v>4.8898469951101537</v>
      </c>
      <c r="H91" s="306">
        <f>('Charging &amp; Consumption'!$R$3*H$3)/'List of EV''s'!$D91</f>
        <v>4.7321099952678898</v>
      </c>
      <c r="I91" s="306">
        <f>('Charging &amp; Consumption'!$R$3*I$3)/'List of EV''s'!$D91</f>
        <v>4.8898469951101537</v>
      </c>
      <c r="J91" s="306">
        <f>('Charging &amp; Consumption'!$R$3*J$3)/'List of EV''s'!$D91</f>
        <v>4.8898469951101537</v>
      </c>
      <c r="K91" s="306">
        <f>('Charging &amp; Consumption'!$R$3*K$3)/'List of EV''s'!$D91</f>
        <v>4.7321099952678898</v>
      </c>
      <c r="L91" s="306">
        <f>('Charging &amp; Consumption'!$R$3*L$3)/'List of EV''s'!$D91</f>
        <v>4.8898469951101537</v>
      </c>
      <c r="M91" s="306">
        <f>('Charging &amp; Consumption'!$R$3*M$3)/'List of EV''s'!$D91</f>
        <v>4.7321099952678898</v>
      </c>
      <c r="N91" s="307">
        <f>('Charging &amp; Consumption'!$R$3*N$3)/'List of EV''s'!$D91</f>
        <v>4.8898469951101537</v>
      </c>
      <c r="O91" s="308">
        <f t="shared" si="10"/>
        <v>57.574004942426008</v>
      </c>
    </row>
    <row r="92" spans="2:15" ht="16.5" thickBot="1" x14ac:dyDescent="0.3">
      <c r="B92" s="227" t="str">
        <f>'List of EV''s'!B92</f>
        <v>Volkswagon ID.4 Pro (RWD)</v>
      </c>
      <c r="C92" s="305">
        <f>('Charging &amp; Consumption'!$R$3*C$3)/'List of EV''s'!$D92</f>
        <v>3.7162837162837166</v>
      </c>
      <c r="D92" s="306">
        <f>('Charging &amp; Consumption'!$R$3*D$3)/'List of EV''s'!$D92</f>
        <v>3.3566433566433567</v>
      </c>
      <c r="E92" s="306">
        <f>('Charging &amp; Consumption'!$R$3*E$3)/'List of EV''s'!$D92</f>
        <v>3.7162837162837166</v>
      </c>
      <c r="F92" s="306">
        <f>('Charging &amp; Consumption'!$R$3*F$3)/'List of EV''s'!$D92</f>
        <v>3.5964035964035963</v>
      </c>
      <c r="G92" s="306">
        <f>('Charging &amp; Consumption'!$R$3*G$3)/'List of EV''s'!$D92</f>
        <v>3.7162837162837166</v>
      </c>
      <c r="H92" s="306">
        <f>('Charging &amp; Consumption'!$R$3*H$3)/'List of EV''s'!$D92</f>
        <v>3.5964035964035963</v>
      </c>
      <c r="I92" s="306">
        <f>('Charging &amp; Consumption'!$R$3*I$3)/'List of EV''s'!$D92</f>
        <v>3.7162837162837166</v>
      </c>
      <c r="J92" s="306">
        <f>('Charging &amp; Consumption'!$R$3*J$3)/'List of EV''s'!$D92</f>
        <v>3.7162837162837166</v>
      </c>
      <c r="K92" s="306">
        <f>('Charging &amp; Consumption'!$R$3*K$3)/'List of EV''s'!$D92</f>
        <v>3.5964035964035963</v>
      </c>
      <c r="L92" s="306">
        <f>('Charging &amp; Consumption'!$R$3*L$3)/'List of EV''s'!$D92</f>
        <v>3.7162837162837166</v>
      </c>
      <c r="M92" s="306">
        <f>('Charging &amp; Consumption'!$R$3*M$3)/'List of EV''s'!$D92</f>
        <v>3.5964035964035963</v>
      </c>
      <c r="N92" s="307">
        <f>('Charging &amp; Consumption'!$R$3*N$3)/'List of EV''s'!$D92</f>
        <v>3.7162837162837166</v>
      </c>
      <c r="O92" s="308">
        <f t="shared" si="10"/>
        <v>43.756243756243762</v>
      </c>
    </row>
    <row r="93" spans="2:15" ht="16.5" thickBot="1" x14ac:dyDescent="0.3">
      <c r="B93" s="227" t="str">
        <f>'List of EV''s'!B93</f>
        <v>Volkswagon ID.4 Pro S (RWD)</v>
      </c>
      <c r="C93" s="305">
        <f>('Charging &amp; Consumption'!$R$3*C$3)/'List of EV''s'!$D93</f>
        <v>3.7162837162837166</v>
      </c>
      <c r="D93" s="306">
        <f>('Charging &amp; Consumption'!$R$3*D$3)/'List of EV''s'!$D93</f>
        <v>3.3566433566433567</v>
      </c>
      <c r="E93" s="306">
        <f>('Charging &amp; Consumption'!$R$3*E$3)/'List of EV''s'!$D93</f>
        <v>3.7162837162837166</v>
      </c>
      <c r="F93" s="306">
        <f>('Charging &amp; Consumption'!$R$3*F$3)/'List of EV''s'!$D93</f>
        <v>3.5964035964035963</v>
      </c>
      <c r="G93" s="306">
        <f>('Charging &amp; Consumption'!$R$3*G$3)/'List of EV''s'!$D93</f>
        <v>3.7162837162837166</v>
      </c>
      <c r="H93" s="306">
        <f>('Charging &amp; Consumption'!$R$3*H$3)/'List of EV''s'!$D93</f>
        <v>3.5964035964035963</v>
      </c>
      <c r="I93" s="306">
        <f>('Charging &amp; Consumption'!$R$3*I$3)/'List of EV''s'!$D93</f>
        <v>3.7162837162837166</v>
      </c>
      <c r="J93" s="306">
        <f>('Charging &amp; Consumption'!$R$3*J$3)/'List of EV''s'!$D93</f>
        <v>3.7162837162837166</v>
      </c>
      <c r="K93" s="306">
        <f>('Charging &amp; Consumption'!$R$3*K$3)/'List of EV''s'!$D93</f>
        <v>3.5964035964035963</v>
      </c>
      <c r="L93" s="306">
        <f>('Charging &amp; Consumption'!$R$3*L$3)/'List of EV''s'!$D93</f>
        <v>3.7162837162837166</v>
      </c>
      <c r="M93" s="306">
        <f>('Charging &amp; Consumption'!$R$3*M$3)/'List of EV''s'!$D93</f>
        <v>3.5964035964035963</v>
      </c>
      <c r="N93" s="307">
        <f>('Charging &amp; Consumption'!$R$3*N$3)/'List of EV''s'!$D93</f>
        <v>3.7162837162837166</v>
      </c>
      <c r="O93" s="308">
        <f t="shared" si="6"/>
        <v>43.756243756243762</v>
      </c>
    </row>
    <row r="94" spans="2:15" ht="16.5" thickBot="1" x14ac:dyDescent="0.3">
      <c r="B94" s="227" t="str">
        <f>'List of EV''s'!B94</f>
        <v>Volkswagon ID.4 Pro (AWD)</v>
      </c>
      <c r="C94" s="305">
        <f>('Charging &amp; Consumption'!$R$3*C$3)/'List of EV''s'!$D94</f>
        <v>4.0077569489334195</v>
      </c>
      <c r="D94" s="306">
        <f>('Charging &amp; Consumption'!$R$3*D$3)/'List of EV''s'!$D94</f>
        <v>3.6199095022624435</v>
      </c>
      <c r="E94" s="306">
        <f>('Charging &amp; Consumption'!$R$3*E$3)/'List of EV''s'!$D94</f>
        <v>4.0077569489334195</v>
      </c>
      <c r="F94" s="306">
        <f>('Charging &amp; Consumption'!$R$3*F$3)/'List of EV''s'!$D94</f>
        <v>3.8784744667097608</v>
      </c>
      <c r="G94" s="306">
        <f>('Charging &amp; Consumption'!$R$3*G$3)/'List of EV''s'!$D94</f>
        <v>4.0077569489334195</v>
      </c>
      <c r="H94" s="306">
        <f>('Charging &amp; Consumption'!$R$3*H$3)/'List of EV''s'!$D94</f>
        <v>3.8784744667097608</v>
      </c>
      <c r="I94" s="306">
        <f>('Charging &amp; Consumption'!$R$3*I$3)/'List of EV''s'!$D94</f>
        <v>4.0077569489334195</v>
      </c>
      <c r="J94" s="306">
        <f>('Charging &amp; Consumption'!$R$3*J$3)/'List of EV''s'!$D94</f>
        <v>4.0077569489334195</v>
      </c>
      <c r="K94" s="306">
        <f>('Charging &amp; Consumption'!$R$3*K$3)/'List of EV''s'!$D94</f>
        <v>3.8784744667097608</v>
      </c>
      <c r="L94" s="306">
        <f>('Charging &amp; Consumption'!$R$3*L$3)/'List of EV''s'!$D94</f>
        <v>4.0077569489334195</v>
      </c>
      <c r="M94" s="306">
        <f>('Charging &amp; Consumption'!$R$3*M$3)/'List of EV''s'!$D94</f>
        <v>3.8784744667097608</v>
      </c>
      <c r="N94" s="307">
        <f>('Charging &amp; Consumption'!$R$3*N$3)/'List of EV''s'!$D94</f>
        <v>4.0077569489334195</v>
      </c>
      <c r="O94" s="308">
        <f t="shared" si="6"/>
        <v>47.188106011635426</v>
      </c>
    </row>
    <row r="95" spans="2:15" ht="16.5" thickBot="1" x14ac:dyDescent="0.3">
      <c r="B95" s="227" t="str">
        <f>'List of EV''s'!B95</f>
        <v>Volkswagon ID.4 Pro S (AWD)</v>
      </c>
      <c r="C95" s="305">
        <f>('Charging &amp; Consumption'!$R$3*C$3)/'List of EV''s'!$D95</f>
        <v>4.0077569489334195</v>
      </c>
      <c r="D95" s="306">
        <f>('Charging &amp; Consumption'!$R$3*D$3)/'List of EV''s'!$D95</f>
        <v>3.6199095022624435</v>
      </c>
      <c r="E95" s="306">
        <f>('Charging &amp; Consumption'!$R$3*E$3)/'List of EV''s'!$D95</f>
        <v>4.0077569489334195</v>
      </c>
      <c r="F95" s="306">
        <f>('Charging &amp; Consumption'!$R$3*F$3)/'List of EV''s'!$D95</f>
        <v>3.8784744667097608</v>
      </c>
      <c r="G95" s="306">
        <f>('Charging &amp; Consumption'!$R$3*G$3)/'List of EV''s'!$D95</f>
        <v>4.0077569489334195</v>
      </c>
      <c r="H95" s="306">
        <f>('Charging &amp; Consumption'!$R$3*H$3)/'List of EV''s'!$D95</f>
        <v>3.8784744667097608</v>
      </c>
      <c r="I95" s="306">
        <f>('Charging &amp; Consumption'!$R$3*I$3)/'List of EV''s'!$D95</f>
        <v>4.0077569489334195</v>
      </c>
      <c r="J95" s="306">
        <f>('Charging &amp; Consumption'!$R$3*J$3)/'List of EV''s'!$D95</f>
        <v>4.0077569489334195</v>
      </c>
      <c r="K95" s="306">
        <f>('Charging &amp; Consumption'!$R$3*K$3)/'List of EV''s'!$D95</f>
        <v>3.8784744667097608</v>
      </c>
      <c r="L95" s="306">
        <f>('Charging &amp; Consumption'!$R$3*L$3)/'List of EV''s'!$D95</f>
        <v>4.0077569489334195</v>
      </c>
      <c r="M95" s="306">
        <f>('Charging &amp; Consumption'!$R$3*M$3)/'List of EV''s'!$D95</f>
        <v>3.8784744667097608</v>
      </c>
      <c r="N95" s="307">
        <f>('Charging &amp; Consumption'!$R$3*N$3)/'List of EV''s'!$D95</f>
        <v>4.0077569489334195</v>
      </c>
      <c r="O95" s="308">
        <f t="shared" si="6"/>
        <v>47.188106011635426</v>
      </c>
    </row>
    <row r="96" spans="2:15" ht="16.5" thickBot="1" x14ac:dyDescent="0.3">
      <c r="B96" s="227" t="str">
        <f>'List of EV''s'!B96</f>
        <v>Volvo C40 Recharge</v>
      </c>
      <c r="C96" s="305">
        <f>('Charging &amp; Consumption'!$R$3*C$3)/'List of EV''s'!$D96</f>
        <v>4.5220266459204517</v>
      </c>
      <c r="D96" s="306">
        <f>('Charging &amp; Consumption'!$R$3*D$3)/'List of EV''s'!$D96</f>
        <v>4.0844111640571814</v>
      </c>
      <c r="E96" s="306">
        <f>('Charging &amp; Consumption'!$R$3*E$3)/'List of EV''s'!$D96</f>
        <v>4.5220266459204517</v>
      </c>
      <c r="F96" s="306">
        <f>('Charging &amp; Consumption'!$R$3*F$3)/'List of EV''s'!$D96</f>
        <v>4.3761548186326946</v>
      </c>
      <c r="G96" s="306">
        <f>('Charging &amp; Consumption'!$R$3*G$3)/'List of EV''s'!$D96</f>
        <v>4.5220266459204517</v>
      </c>
      <c r="H96" s="306">
        <f>('Charging &amp; Consumption'!$R$3*H$3)/'List of EV''s'!$D96</f>
        <v>4.3761548186326946</v>
      </c>
      <c r="I96" s="306">
        <f>('Charging &amp; Consumption'!$R$3*I$3)/'List of EV''s'!$D96</f>
        <v>4.5220266459204517</v>
      </c>
      <c r="J96" s="306">
        <f>('Charging &amp; Consumption'!$R$3*J$3)/'List of EV''s'!$D96</f>
        <v>4.5220266459204517</v>
      </c>
      <c r="K96" s="306">
        <f>('Charging &amp; Consumption'!$R$3*K$3)/'List of EV''s'!$D96</f>
        <v>4.3761548186326946</v>
      </c>
      <c r="L96" s="306">
        <f>('Charging &amp; Consumption'!$R$3*L$3)/'List of EV''s'!$D96</f>
        <v>4.5220266459204517</v>
      </c>
      <c r="M96" s="306">
        <f>('Charging &amp; Consumption'!$R$3*M$3)/'List of EV''s'!$D96</f>
        <v>4.3761548186326946</v>
      </c>
      <c r="N96" s="307">
        <f>('Charging &amp; Consumption'!$R$3*N$3)/'List of EV''s'!$D96</f>
        <v>4.5220266459204517</v>
      </c>
      <c r="O96" s="308">
        <f t="shared" si="6"/>
        <v>53.24321696003112</v>
      </c>
    </row>
    <row r="97" spans="2:15" ht="15.75" x14ac:dyDescent="0.25">
      <c r="B97" s="227" t="str">
        <f>'List of EV''s'!B97</f>
        <v>Volvo XC40 Recharge</v>
      </c>
      <c r="C97" s="305">
        <f>('Charging &amp; Consumption'!$R$3*C$3)/'List of EV''s'!$D97</f>
        <v>4.5828610851032376</v>
      </c>
      <c r="D97" s="306">
        <f>('Charging &amp; Consumption'!$R$3*D$3)/'List of EV''s'!$D97</f>
        <v>4.1393583994480858</v>
      </c>
      <c r="E97" s="306">
        <f>('Charging &amp; Consumption'!$R$3*E$3)/'List of EV''s'!$D97</f>
        <v>4.5828610851032376</v>
      </c>
      <c r="F97" s="306">
        <f>('Charging &amp; Consumption'!$R$3*F$3)/'List of EV''s'!$D97</f>
        <v>4.4350268565515201</v>
      </c>
      <c r="G97" s="306">
        <f>('Charging &amp; Consumption'!$R$3*G$3)/'List of EV''s'!$D97</f>
        <v>4.5828610851032376</v>
      </c>
      <c r="H97" s="306">
        <f>('Charging &amp; Consumption'!$R$3*H$3)/'List of EV''s'!$D97</f>
        <v>4.4350268565515201</v>
      </c>
      <c r="I97" s="306">
        <f>('Charging &amp; Consumption'!$R$3*I$3)/'List of EV''s'!$D97</f>
        <v>4.5828610851032376</v>
      </c>
      <c r="J97" s="306">
        <f>('Charging &amp; Consumption'!$R$3*J$3)/'List of EV''s'!$D97</f>
        <v>4.5828610851032376</v>
      </c>
      <c r="K97" s="306">
        <f>('Charging &amp; Consumption'!$R$3*K$3)/'List of EV''s'!$D97</f>
        <v>4.4350268565515201</v>
      </c>
      <c r="L97" s="306">
        <f>('Charging &amp; Consumption'!$R$3*L$3)/'List of EV''s'!$D97</f>
        <v>4.5828610851032376</v>
      </c>
      <c r="M97" s="306">
        <f>('Charging &amp; Consumption'!$R$3*M$3)/'List of EV''s'!$D97</f>
        <v>4.4350268565515201</v>
      </c>
      <c r="N97" s="307">
        <f>('Charging &amp; Consumption'!$R$3*N$3)/'List of EV''s'!$D97</f>
        <v>4.5828610851032376</v>
      </c>
      <c r="O97" s="308">
        <f t="shared" si="6"/>
        <v>53.959493421376841</v>
      </c>
    </row>
    <row r="99" spans="2:15" ht="15.75" thickBot="1" x14ac:dyDescent="0.3"/>
    <row r="100" spans="2:15" ht="16.5" thickBot="1" x14ac:dyDescent="0.3">
      <c r="B100" s="224" t="s">
        <v>175</v>
      </c>
      <c r="C100" s="225" t="s">
        <v>79</v>
      </c>
      <c r="D100" s="226" t="s">
        <v>80</v>
      </c>
      <c r="E100" s="226" t="s">
        <v>81</v>
      </c>
      <c r="F100" s="226" t="s">
        <v>82</v>
      </c>
      <c r="G100" s="226" t="s">
        <v>31</v>
      </c>
      <c r="H100" s="226" t="s">
        <v>83</v>
      </c>
      <c r="I100" s="226" t="s">
        <v>99</v>
      </c>
      <c r="J100" s="226" t="s">
        <v>84</v>
      </c>
      <c r="K100" s="226" t="s">
        <v>100</v>
      </c>
      <c r="L100" s="226" t="s">
        <v>86</v>
      </c>
      <c r="M100" s="226" t="s">
        <v>87</v>
      </c>
      <c r="N100" s="226" t="s">
        <v>88</v>
      </c>
      <c r="O100" s="265" t="s">
        <v>95</v>
      </c>
    </row>
    <row r="101" spans="2:15" ht="16.5" thickBot="1" x14ac:dyDescent="0.3">
      <c r="B101" s="227" t="str">
        <f t="shared" ref="B101:B132" si="13">B6</f>
        <v>Audi eTron</v>
      </c>
      <c r="C101" s="490">
        <f>C6*'List of EV''s'!$C6</f>
        <v>429.59253136244291</v>
      </c>
      <c r="D101" s="491">
        <f>D6*'List of EV''s'!$C6</f>
        <v>388.01906058543221</v>
      </c>
      <c r="E101" s="491">
        <f>E6*'List of EV''s'!$C6</f>
        <v>429.59253136244291</v>
      </c>
      <c r="F101" s="491">
        <f>F6*'List of EV''s'!$C6</f>
        <v>415.73470777010601</v>
      </c>
      <c r="G101" s="491">
        <f>G6*'List of EV''s'!$C6</f>
        <v>429.59253136244291</v>
      </c>
      <c r="H101" s="491">
        <f>H6*'List of EV''s'!$C6</f>
        <v>415.73470777010601</v>
      </c>
      <c r="I101" s="491">
        <f>I6*'List of EV''s'!$C6</f>
        <v>429.59253136244291</v>
      </c>
      <c r="J101" s="491">
        <f>J6*'List of EV''s'!$C6</f>
        <v>429.59253136244291</v>
      </c>
      <c r="K101" s="491">
        <f>K6*'List of EV''s'!$C6</f>
        <v>415.73470777010601</v>
      </c>
      <c r="L101" s="491">
        <f>L6*'List of EV''s'!$C6</f>
        <v>429.59253136244291</v>
      </c>
      <c r="M101" s="491">
        <f>M6*'List of EV''s'!$C6</f>
        <v>415.73470777010601</v>
      </c>
      <c r="N101" s="492">
        <f>N6*'List of EV''s'!$C6</f>
        <v>429.59253136244291</v>
      </c>
      <c r="O101" s="493">
        <f t="shared" ref="O101:O103" si="14">SUM(C101:N101)</f>
        <v>5058.1056112029564</v>
      </c>
    </row>
    <row r="102" spans="2:15" ht="16.5" thickBot="1" x14ac:dyDescent="0.3">
      <c r="B102" s="227" t="str">
        <f t="shared" si="13"/>
        <v>Audi e-tron Sportback</v>
      </c>
      <c r="C102" s="305">
        <f>C7*'List of EV''s'!$C7</f>
        <v>431.50183150183159</v>
      </c>
      <c r="D102" s="306">
        <f>D7*'List of EV''s'!$C7</f>
        <v>389.74358974358972</v>
      </c>
      <c r="E102" s="306">
        <f>E7*'List of EV''s'!$C7</f>
        <v>431.50183150183159</v>
      </c>
      <c r="F102" s="306">
        <f>F7*'List of EV''s'!$C7</f>
        <v>417.58241758241752</v>
      </c>
      <c r="G102" s="306">
        <f>G7*'List of EV''s'!$C7</f>
        <v>431.50183150183159</v>
      </c>
      <c r="H102" s="306">
        <f>H7*'List of EV''s'!$C7</f>
        <v>417.58241758241752</v>
      </c>
      <c r="I102" s="306">
        <f>I7*'List of EV''s'!$C7</f>
        <v>431.50183150183159</v>
      </c>
      <c r="J102" s="306">
        <f>J7*'List of EV''s'!$C7</f>
        <v>431.50183150183159</v>
      </c>
      <c r="K102" s="306">
        <f>K7*'List of EV''s'!$C7</f>
        <v>417.58241758241752</v>
      </c>
      <c r="L102" s="306">
        <f>L7*'List of EV''s'!$C7</f>
        <v>431.50183150183159</v>
      </c>
      <c r="M102" s="306">
        <f>M7*'List of EV''s'!$C7</f>
        <v>417.58241758241752</v>
      </c>
      <c r="N102" s="307">
        <f>N7*'List of EV''s'!$C7</f>
        <v>431.50183150183159</v>
      </c>
      <c r="O102" s="308">
        <f t="shared" si="14"/>
        <v>5080.5860805860802</v>
      </c>
    </row>
    <row r="103" spans="2:15" ht="16.5" thickBot="1" x14ac:dyDescent="0.3">
      <c r="B103" s="227" t="str">
        <f t="shared" si="13"/>
        <v>Audi e-tron GT</v>
      </c>
      <c r="C103" s="305">
        <f>C8*'List of EV''s'!$C8</f>
        <v>401.06196324683725</v>
      </c>
      <c r="D103" s="306">
        <f>D8*'List of EV''s'!$C8</f>
        <v>362.24951519069168</v>
      </c>
      <c r="E103" s="306">
        <f>E8*'List of EV''s'!$C8</f>
        <v>401.06196324683725</v>
      </c>
      <c r="F103" s="306">
        <f>F8*'List of EV''s'!$C8</f>
        <v>388.12448056145541</v>
      </c>
      <c r="G103" s="306">
        <f>G8*'List of EV''s'!$C8</f>
        <v>401.06196324683725</v>
      </c>
      <c r="H103" s="306">
        <f>H8*'List of EV''s'!$C8</f>
        <v>388.12448056145541</v>
      </c>
      <c r="I103" s="306">
        <f>I8*'List of EV''s'!$C8</f>
        <v>401.06196324683725</v>
      </c>
      <c r="J103" s="306">
        <f>J8*'List of EV''s'!$C8</f>
        <v>401.06196324683725</v>
      </c>
      <c r="K103" s="306">
        <f>K8*'List of EV''s'!$C8</f>
        <v>388.12448056145541</v>
      </c>
      <c r="L103" s="306">
        <f>L8*'List of EV''s'!$C8</f>
        <v>401.06196324683725</v>
      </c>
      <c r="M103" s="306">
        <f>M8*'List of EV''s'!$C8</f>
        <v>388.12448056145541</v>
      </c>
      <c r="N103" s="307">
        <f>N8*'List of EV''s'!$C8</f>
        <v>401.06196324683725</v>
      </c>
      <c r="O103" s="308">
        <f t="shared" si="14"/>
        <v>4722.1811801643744</v>
      </c>
    </row>
    <row r="104" spans="2:15" ht="16.5" thickBot="1" x14ac:dyDescent="0.3">
      <c r="B104" s="227" t="str">
        <f t="shared" si="13"/>
        <v>Audi Q4 40 e-tron (RWD)</v>
      </c>
      <c r="C104" s="305">
        <f>C9*'List of EV''s'!$C9</f>
        <v>316.2347086875389</v>
      </c>
      <c r="D104" s="306">
        <f>D9*'List of EV''s'!$C9</f>
        <v>285.63134978229323</v>
      </c>
      <c r="E104" s="306">
        <f>E9*'List of EV''s'!$C9</f>
        <v>316.2347086875389</v>
      </c>
      <c r="F104" s="306">
        <f>F9*'List of EV''s'!$C9</f>
        <v>306.03358905245693</v>
      </c>
      <c r="G104" s="306">
        <f>G9*'List of EV''s'!$C9</f>
        <v>316.2347086875389</v>
      </c>
      <c r="H104" s="306">
        <f>H9*'List of EV''s'!$C9</f>
        <v>306.03358905245693</v>
      </c>
      <c r="I104" s="306">
        <f>I9*'List of EV''s'!$C9</f>
        <v>316.2347086875389</v>
      </c>
      <c r="J104" s="306">
        <f>J9*'List of EV''s'!$C9</f>
        <v>316.2347086875389</v>
      </c>
      <c r="K104" s="306">
        <f>K9*'List of EV''s'!$C9</f>
        <v>306.03358905245693</v>
      </c>
      <c r="L104" s="306">
        <f>L9*'List of EV''s'!$C9</f>
        <v>316.2347086875389</v>
      </c>
      <c r="M104" s="306">
        <f>M9*'List of EV''s'!$C9</f>
        <v>306.03358905245693</v>
      </c>
      <c r="N104" s="307">
        <f>N9*'List of EV''s'!$C9</f>
        <v>316.2347086875389</v>
      </c>
      <c r="O104" s="308">
        <f t="shared" ref="O104:O106" si="15">SUM(C104:N104)</f>
        <v>3723.4086668048931</v>
      </c>
    </row>
    <row r="105" spans="2:15" ht="16.5" thickBot="1" x14ac:dyDescent="0.3">
      <c r="B105" s="227" t="str">
        <f t="shared" si="13"/>
        <v>Audi Q4 50 e-tron (AWD)</v>
      </c>
      <c r="C105" s="305">
        <f>C10*'List of EV''s'!$C10</f>
        <v>346.29007356280084</v>
      </c>
      <c r="D105" s="306">
        <f>D10*'List of EV''s'!$C10</f>
        <v>312.77813095994912</v>
      </c>
      <c r="E105" s="306">
        <f>E10*'List of EV''s'!$C10</f>
        <v>346.29007356280084</v>
      </c>
      <c r="F105" s="306">
        <f>F10*'List of EV''s'!$C10</f>
        <v>335.1194260285169</v>
      </c>
      <c r="G105" s="306">
        <f>G10*'List of EV''s'!$C10</f>
        <v>346.29007356280084</v>
      </c>
      <c r="H105" s="306">
        <f>H10*'List of EV''s'!$C10</f>
        <v>335.1194260285169</v>
      </c>
      <c r="I105" s="306">
        <f>I10*'List of EV''s'!$C10</f>
        <v>346.29007356280084</v>
      </c>
      <c r="J105" s="306">
        <f>J10*'List of EV''s'!$C10</f>
        <v>346.29007356280084</v>
      </c>
      <c r="K105" s="306">
        <f>K10*'List of EV''s'!$C10</f>
        <v>335.1194260285169</v>
      </c>
      <c r="L105" s="306">
        <f>L10*'List of EV''s'!$C10</f>
        <v>346.29007356280084</v>
      </c>
      <c r="M105" s="306">
        <f>M10*'List of EV''s'!$C10</f>
        <v>335.1194260285169</v>
      </c>
      <c r="N105" s="307">
        <f>N10*'List of EV''s'!$C10</f>
        <v>346.29007356280084</v>
      </c>
      <c r="O105" s="308">
        <f t="shared" si="15"/>
        <v>4077.2863500136232</v>
      </c>
    </row>
    <row r="106" spans="2:15" ht="16.5" thickBot="1" x14ac:dyDescent="0.3">
      <c r="B106" s="227" t="str">
        <f t="shared" si="13"/>
        <v>BMW i3</v>
      </c>
      <c r="C106" s="305">
        <f>C11*'List of EV''s'!$C11</f>
        <v>280.54298642533939</v>
      </c>
      <c r="D106" s="306">
        <f>D11*'List of EV''s'!$C11</f>
        <v>253.39366515837105</v>
      </c>
      <c r="E106" s="306">
        <f>E11*'List of EV''s'!$C11</f>
        <v>280.54298642533939</v>
      </c>
      <c r="F106" s="306">
        <f>F11*'List of EV''s'!$C11</f>
        <v>271.49321266968326</v>
      </c>
      <c r="G106" s="306">
        <f>G11*'List of EV''s'!$C11</f>
        <v>280.54298642533939</v>
      </c>
      <c r="H106" s="306">
        <f>H11*'List of EV''s'!$C11</f>
        <v>271.49321266968326</v>
      </c>
      <c r="I106" s="306">
        <f>I11*'List of EV''s'!$C11</f>
        <v>280.54298642533939</v>
      </c>
      <c r="J106" s="306">
        <f>J11*'List of EV''s'!$C11</f>
        <v>280.54298642533939</v>
      </c>
      <c r="K106" s="306">
        <f>K11*'List of EV''s'!$C11</f>
        <v>271.49321266968326</v>
      </c>
      <c r="L106" s="306">
        <f>L11*'List of EV''s'!$C11</f>
        <v>280.54298642533939</v>
      </c>
      <c r="M106" s="306">
        <f>M11*'List of EV''s'!$C11</f>
        <v>271.49321266968326</v>
      </c>
      <c r="N106" s="307">
        <f>N11*'List of EV''s'!$C11</f>
        <v>280.54298642533939</v>
      </c>
      <c r="O106" s="308">
        <f t="shared" si="15"/>
        <v>3303.1674208144796</v>
      </c>
    </row>
    <row r="107" spans="2:15" ht="16.5" thickBot="1" x14ac:dyDescent="0.3">
      <c r="B107" s="227" t="str">
        <f t="shared" si="13"/>
        <v>BMW i4 eDrive40 (RWD)</v>
      </c>
      <c r="C107" s="305">
        <f>C12*'List of EV''s'!$C12</f>
        <v>275.0173414625242</v>
      </c>
      <c r="D107" s="306">
        <f>D12*'List of EV''s'!$C12</f>
        <v>248.40276003066703</v>
      </c>
      <c r="E107" s="306">
        <f>E12*'List of EV''s'!$C12</f>
        <v>275.0173414625242</v>
      </c>
      <c r="F107" s="306">
        <f>F12*'List of EV''s'!$C12</f>
        <v>266.14581431857175</v>
      </c>
      <c r="G107" s="306">
        <f>G12*'List of EV''s'!$C12</f>
        <v>275.0173414625242</v>
      </c>
      <c r="H107" s="306">
        <f>H12*'List of EV''s'!$C12</f>
        <v>266.14581431857175</v>
      </c>
      <c r="I107" s="306">
        <f>I12*'List of EV''s'!$C12</f>
        <v>275.0173414625242</v>
      </c>
      <c r="J107" s="306">
        <f>J12*'List of EV''s'!$C12</f>
        <v>275.0173414625242</v>
      </c>
      <c r="K107" s="306">
        <f>K12*'List of EV''s'!$C12</f>
        <v>266.14581431857175</v>
      </c>
      <c r="L107" s="306">
        <f>L12*'List of EV''s'!$C12</f>
        <v>275.0173414625242</v>
      </c>
      <c r="M107" s="306">
        <f>M12*'List of EV''s'!$C12</f>
        <v>266.14581431857175</v>
      </c>
      <c r="N107" s="307">
        <f>N12*'List of EV''s'!$C12</f>
        <v>275.0173414625242</v>
      </c>
      <c r="O107" s="308">
        <f t="shared" ref="O107:O108" si="16">SUM(C107:N107)</f>
        <v>3238.1074075426236</v>
      </c>
    </row>
    <row r="108" spans="2:15" ht="16.5" thickBot="1" x14ac:dyDescent="0.3">
      <c r="B108" s="227" t="str">
        <f t="shared" si="13"/>
        <v>BMW i4 M50 (AWD)</v>
      </c>
      <c r="C108" s="305">
        <f>C13*'List of EV''s'!$C13</f>
        <v>337.8784480825297</v>
      </c>
      <c r="D108" s="306">
        <f>D13*'List of EV''s'!$C13</f>
        <v>305.18053375196234</v>
      </c>
      <c r="E108" s="306">
        <f>E13*'List of EV''s'!$C13</f>
        <v>337.8784480825297</v>
      </c>
      <c r="F108" s="306">
        <f>F13*'List of EV''s'!$C13</f>
        <v>326.97914330567392</v>
      </c>
      <c r="G108" s="306">
        <f>G13*'List of EV''s'!$C13</f>
        <v>337.8784480825297</v>
      </c>
      <c r="H108" s="306">
        <f>H13*'List of EV''s'!$C13</f>
        <v>326.97914330567392</v>
      </c>
      <c r="I108" s="306">
        <f>I13*'List of EV''s'!$C13</f>
        <v>337.8784480825297</v>
      </c>
      <c r="J108" s="306">
        <f>J13*'List of EV''s'!$C13</f>
        <v>337.8784480825297</v>
      </c>
      <c r="K108" s="306">
        <f>K13*'List of EV''s'!$C13</f>
        <v>326.97914330567392</v>
      </c>
      <c r="L108" s="306">
        <f>L13*'List of EV''s'!$C13</f>
        <v>337.8784480825297</v>
      </c>
      <c r="M108" s="306">
        <f>M13*'List of EV''s'!$C13</f>
        <v>326.97914330567392</v>
      </c>
      <c r="N108" s="307">
        <f>N13*'List of EV''s'!$C13</f>
        <v>337.8784480825297</v>
      </c>
      <c r="O108" s="308">
        <f t="shared" si="16"/>
        <v>3978.2462435523662</v>
      </c>
    </row>
    <row r="109" spans="2:15" ht="16.5" thickBot="1" x14ac:dyDescent="0.3">
      <c r="B109" s="227" t="str">
        <f t="shared" si="13"/>
        <v>BMW i7</v>
      </c>
      <c r="C109" s="305">
        <f>C14*'List of EV''s'!$C14</f>
        <v>339.69521044992752</v>
      </c>
      <c r="D109" s="306">
        <f>D14*'List of EV''s'!$C14</f>
        <v>306.82148040638606</v>
      </c>
      <c r="E109" s="306">
        <f>E14*'List of EV''s'!$C14</f>
        <v>339.69521044992752</v>
      </c>
      <c r="F109" s="306">
        <f>F14*'List of EV''s'!$C14</f>
        <v>328.73730043541366</v>
      </c>
      <c r="G109" s="306">
        <f>G14*'List of EV''s'!$C14</f>
        <v>339.69521044992752</v>
      </c>
      <c r="H109" s="306">
        <f>H14*'List of EV''s'!$C14</f>
        <v>328.73730043541366</v>
      </c>
      <c r="I109" s="306">
        <f>I14*'List of EV''s'!$C14</f>
        <v>339.69521044992752</v>
      </c>
      <c r="J109" s="306">
        <f>J14*'List of EV''s'!$C14</f>
        <v>339.69521044992752</v>
      </c>
      <c r="K109" s="306">
        <f>K14*'List of EV''s'!$C14</f>
        <v>328.73730043541366</v>
      </c>
      <c r="L109" s="306">
        <f>L14*'List of EV''s'!$C14</f>
        <v>339.69521044992752</v>
      </c>
      <c r="M109" s="306">
        <f>M14*'List of EV''s'!$C14</f>
        <v>328.73730043541366</v>
      </c>
      <c r="N109" s="307">
        <f>N14*'List of EV''s'!$C14</f>
        <v>339.69521044992752</v>
      </c>
      <c r="O109" s="308">
        <f t="shared" ref="O109:O178" si="17">SUM(C109:N109)</f>
        <v>3999.6371552975324</v>
      </c>
    </row>
    <row r="110" spans="2:15" ht="16.5" thickBot="1" x14ac:dyDescent="0.3">
      <c r="B110" s="227" t="str">
        <f t="shared" si="13"/>
        <v>BMW iX xDrive 50</v>
      </c>
      <c r="C110" s="305">
        <f>C15*'List of EV''s'!$C15</f>
        <v>331.82743182743184</v>
      </c>
      <c r="D110" s="306">
        <f>D15*'List of EV''s'!$C15</f>
        <v>299.71509971509971</v>
      </c>
      <c r="E110" s="306">
        <f>E15*'List of EV''s'!$C15</f>
        <v>331.82743182743184</v>
      </c>
      <c r="F110" s="306">
        <f>F15*'List of EV''s'!$C15</f>
        <v>321.12332112332109</v>
      </c>
      <c r="G110" s="306">
        <f>G15*'List of EV''s'!$C15</f>
        <v>331.82743182743184</v>
      </c>
      <c r="H110" s="306">
        <f>H15*'List of EV''s'!$C15</f>
        <v>321.12332112332109</v>
      </c>
      <c r="I110" s="306">
        <f>I15*'List of EV''s'!$C15</f>
        <v>331.82743182743184</v>
      </c>
      <c r="J110" s="306">
        <f>J15*'List of EV''s'!$C15</f>
        <v>331.82743182743184</v>
      </c>
      <c r="K110" s="306">
        <f>K15*'List of EV''s'!$C15</f>
        <v>321.12332112332109</v>
      </c>
      <c r="L110" s="306">
        <f>L15*'List of EV''s'!$C15</f>
        <v>331.82743182743184</v>
      </c>
      <c r="M110" s="306">
        <f>M15*'List of EV''s'!$C15</f>
        <v>321.12332112332109</v>
      </c>
      <c r="N110" s="307">
        <f>N15*'List of EV''s'!$C15</f>
        <v>331.82743182743184</v>
      </c>
      <c r="O110" s="308">
        <f t="shared" si="17"/>
        <v>3907.000407000407</v>
      </c>
    </row>
    <row r="111" spans="2:15" ht="16.5" thickBot="1" x14ac:dyDescent="0.3">
      <c r="B111" s="227" t="str">
        <f t="shared" si="13"/>
        <v>BMW iX M60</v>
      </c>
      <c r="C111" s="305">
        <f>C16*'List of EV''s'!$C16</f>
        <v>373.30586080586085</v>
      </c>
      <c r="D111" s="306">
        <f>D16*'List of EV''s'!$C16</f>
        <v>337.17948717948718</v>
      </c>
      <c r="E111" s="306">
        <f>E16*'List of EV''s'!$C16</f>
        <v>373.30586080586085</v>
      </c>
      <c r="F111" s="306">
        <f>F16*'List of EV''s'!$C16</f>
        <v>361.26373626373623</v>
      </c>
      <c r="G111" s="306">
        <f>G16*'List of EV''s'!$C16</f>
        <v>373.30586080586085</v>
      </c>
      <c r="H111" s="306">
        <f>H16*'List of EV''s'!$C16</f>
        <v>361.26373626373623</v>
      </c>
      <c r="I111" s="306">
        <f>I16*'List of EV''s'!$C16</f>
        <v>373.30586080586085</v>
      </c>
      <c r="J111" s="306">
        <f>J16*'List of EV''s'!$C16</f>
        <v>373.30586080586085</v>
      </c>
      <c r="K111" s="306">
        <f>K16*'List of EV''s'!$C16</f>
        <v>361.26373626373623</v>
      </c>
      <c r="L111" s="306">
        <f>L16*'List of EV''s'!$C16</f>
        <v>373.30586080586085</v>
      </c>
      <c r="M111" s="306">
        <f>M16*'List of EV''s'!$C16</f>
        <v>361.26373626373623</v>
      </c>
      <c r="N111" s="307">
        <f>N16*'List of EV''s'!$C16</f>
        <v>373.30586080586085</v>
      </c>
      <c r="O111" s="308">
        <f t="shared" si="17"/>
        <v>4395.3754578754579</v>
      </c>
    </row>
    <row r="112" spans="2:15" ht="16.5" thickBot="1" x14ac:dyDescent="0.3">
      <c r="B112" s="227" t="str">
        <f t="shared" si="13"/>
        <v>Cadillac Lyric</v>
      </c>
      <c r="C112" s="305">
        <f>C17*'List of EV''s'!$C17</f>
        <v>327.55705832628917</v>
      </c>
      <c r="D112" s="306">
        <f>D17*'List of EV''s'!$C17</f>
        <v>295.85798816568047</v>
      </c>
      <c r="E112" s="306">
        <f>E17*'List of EV''s'!$C17</f>
        <v>327.55705832628917</v>
      </c>
      <c r="F112" s="306">
        <f>F17*'List of EV''s'!$C17</f>
        <v>316.99070160608625</v>
      </c>
      <c r="G112" s="306">
        <f>G17*'List of EV''s'!$C17</f>
        <v>327.55705832628917</v>
      </c>
      <c r="H112" s="306">
        <f>H17*'List of EV''s'!$C17</f>
        <v>316.99070160608625</v>
      </c>
      <c r="I112" s="306">
        <f>I17*'List of EV''s'!$C17</f>
        <v>327.55705832628917</v>
      </c>
      <c r="J112" s="306">
        <f>J17*'List of EV''s'!$C17</f>
        <v>327.55705832628917</v>
      </c>
      <c r="K112" s="306">
        <f>K17*'List of EV''s'!$C17</f>
        <v>316.99070160608625</v>
      </c>
      <c r="L112" s="306">
        <f>L17*'List of EV''s'!$C17</f>
        <v>327.55705832628917</v>
      </c>
      <c r="M112" s="306">
        <f>M17*'List of EV''s'!$C17</f>
        <v>316.99070160608625</v>
      </c>
      <c r="N112" s="307">
        <f>N17*'List of EV''s'!$C17</f>
        <v>327.55705832628917</v>
      </c>
      <c r="O112" s="308">
        <f t="shared" si="17"/>
        <v>3856.7202028740494</v>
      </c>
    </row>
    <row r="113" spans="2:15" ht="16.5" thickBot="1" x14ac:dyDescent="0.3">
      <c r="B113" s="227" t="str">
        <f t="shared" si="13"/>
        <v>Chevrolet Bolt</v>
      </c>
      <c r="C113" s="305">
        <f>C18*'List of EV''s'!$C18</f>
        <v>256.48097076668506</v>
      </c>
      <c r="D113" s="306">
        <f>D18*'List of EV''s'!$C18</f>
        <v>231.66023166023166</v>
      </c>
      <c r="E113" s="306">
        <f>E18*'List of EV''s'!$C18</f>
        <v>256.48097076668506</v>
      </c>
      <c r="F113" s="306">
        <f>F18*'List of EV''s'!$C18</f>
        <v>248.20739106453391</v>
      </c>
      <c r="G113" s="306">
        <f>G18*'List of EV''s'!$C18</f>
        <v>256.48097076668506</v>
      </c>
      <c r="H113" s="306">
        <f>H18*'List of EV''s'!$C18</f>
        <v>248.20739106453391</v>
      </c>
      <c r="I113" s="306">
        <f>I18*'List of EV''s'!$C18</f>
        <v>256.48097076668506</v>
      </c>
      <c r="J113" s="306">
        <f>J18*'List of EV''s'!$C18</f>
        <v>256.48097076668506</v>
      </c>
      <c r="K113" s="306">
        <f>K18*'List of EV''s'!$C18</f>
        <v>248.20739106453391</v>
      </c>
      <c r="L113" s="306">
        <f>L18*'List of EV''s'!$C18</f>
        <v>256.48097076668506</v>
      </c>
      <c r="M113" s="306">
        <f>M18*'List of EV''s'!$C18</f>
        <v>248.20739106453391</v>
      </c>
      <c r="N113" s="307">
        <f>N18*'List of EV''s'!$C18</f>
        <v>256.48097076668506</v>
      </c>
      <c r="O113" s="308">
        <f t="shared" si="17"/>
        <v>3019.8565912851627</v>
      </c>
    </row>
    <row r="114" spans="2:15" ht="16.5" thickBot="1" x14ac:dyDescent="0.3">
      <c r="B114" s="227" t="str">
        <f t="shared" si="13"/>
        <v>Chevrolet Bolt EUV</v>
      </c>
      <c r="C114" s="305">
        <f>C19*'List of EV''s'!$C19</f>
        <v>268.94158473105841</v>
      </c>
      <c r="D114" s="306">
        <f>D19*'List of EV''s'!$C19</f>
        <v>242.91497975708501</v>
      </c>
      <c r="E114" s="306">
        <f>E19*'List of EV''s'!$C19</f>
        <v>268.94158473105841</v>
      </c>
      <c r="F114" s="306">
        <f>F19*'List of EV''s'!$C19</f>
        <v>260.26604973973394</v>
      </c>
      <c r="G114" s="306">
        <f>G19*'List of EV''s'!$C19</f>
        <v>268.94158473105841</v>
      </c>
      <c r="H114" s="306">
        <f>H19*'List of EV''s'!$C19</f>
        <v>260.26604973973394</v>
      </c>
      <c r="I114" s="306">
        <f>I19*'List of EV''s'!$C19</f>
        <v>268.94158473105841</v>
      </c>
      <c r="J114" s="306">
        <f>J19*'List of EV''s'!$C19</f>
        <v>268.94158473105841</v>
      </c>
      <c r="K114" s="306">
        <f>K19*'List of EV''s'!$C19</f>
        <v>260.26604973973394</v>
      </c>
      <c r="L114" s="306">
        <f>L19*'List of EV''s'!$C19</f>
        <v>268.94158473105841</v>
      </c>
      <c r="M114" s="306">
        <f>M19*'List of EV''s'!$C19</f>
        <v>260.26604973973394</v>
      </c>
      <c r="N114" s="307">
        <f>N19*'List of EV''s'!$C19</f>
        <v>268.94158473105841</v>
      </c>
      <c r="O114" s="308">
        <f t="shared" si="17"/>
        <v>3166.5702718334296</v>
      </c>
    </row>
    <row r="115" spans="2:15" ht="16.5" thickBot="1" x14ac:dyDescent="0.3">
      <c r="B115" s="227" t="str">
        <f t="shared" si="13"/>
        <v>Chevrolet Silverado EV</v>
      </c>
      <c r="C115" s="305">
        <f>C20*'List of EV''s'!$C20</f>
        <v>510.98901098901104</v>
      </c>
      <c r="D115" s="306">
        <f>D20*'List of EV''s'!$C20</f>
        <v>461.5384615384616</v>
      </c>
      <c r="E115" s="306">
        <f>E20*'List of EV''s'!$C20</f>
        <v>510.98901098901104</v>
      </c>
      <c r="F115" s="306">
        <f>F20*'List of EV''s'!$C20</f>
        <v>494.50549450549454</v>
      </c>
      <c r="G115" s="306">
        <f>G20*'List of EV''s'!$C20</f>
        <v>510.98901098901104</v>
      </c>
      <c r="H115" s="306">
        <f>H20*'List of EV''s'!$C20</f>
        <v>494.50549450549454</v>
      </c>
      <c r="I115" s="306">
        <f>I20*'List of EV''s'!$C20</f>
        <v>510.98901098901104</v>
      </c>
      <c r="J115" s="306">
        <f>J20*'List of EV''s'!$C20</f>
        <v>510.98901098901104</v>
      </c>
      <c r="K115" s="306">
        <f>K20*'List of EV''s'!$C20</f>
        <v>494.50549450549454</v>
      </c>
      <c r="L115" s="306">
        <f>L20*'List of EV''s'!$C20</f>
        <v>510.98901098901104</v>
      </c>
      <c r="M115" s="306">
        <f>M20*'List of EV''s'!$C20</f>
        <v>494.50549450549454</v>
      </c>
      <c r="N115" s="307">
        <f>N20*'List of EV''s'!$C20</f>
        <v>510.98901098901104</v>
      </c>
      <c r="O115" s="308">
        <f t="shared" si="17"/>
        <v>6016.4835164835176</v>
      </c>
    </row>
    <row r="116" spans="2:15" ht="16.5" thickBot="1" x14ac:dyDescent="0.3">
      <c r="B116" s="227" t="str">
        <f t="shared" si="13"/>
        <v>Fisker Ocean (FWD)</v>
      </c>
      <c r="C116" s="305">
        <f>C21*'List of EV''s'!$C21</f>
        <v>327.03296703296706</v>
      </c>
      <c r="D116" s="306">
        <f>D21*'List of EV''s'!$C21</f>
        <v>295.38461538461542</v>
      </c>
      <c r="E116" s="306">
        <f>E21*'List of EV''s'!$C21</f>
        <v>327.03296703296706</v>
      </c>
      <c r="F116" s="306">
        <f>F21*'List of EV''s'!$C21</f>
        <v>316.48351648351644</v>
      </c>
      <c r="G116" s="306">
        <f>G21*'List of EV''s'!$C21</f>
        <v>327.03296703296706</v>
      </c>
      <c r="H116" s="306">
        <f>H21*'List of EV''s'!$C21</f>
        <v>316.48351648351644</v>
      </c>
      <c r="I116" s="306">
        <f>I21*'List of EV''s'!$C21</f>
        <v>327.03296703296706</v>
      </c>
      <c r="J116" s="306">
        <f>J21*'List of EV''s'!$C21</f>
        <v>327.03296703296706</v>
      </c>
      <c r="K116" s="306">
        <f>K21*'List of EV''s'!$C21</f>
        <v>316.48351648351644</v>
      </c>
      <c r="L116" s="306">
        <f>L21*'List of EV''s'!$C21</f>
        <v>327.03296703296706</v>
      </c>
      <c r="M116" s="306">
        <f>M21*'List of EV''s'!$C21</f>
        <v>316.48351648351644</v>
      </c>
      <c r="N116" s="307">
        <f>N21*'List of EV''s'!$C21</f>
        <v>327.03296703296706</v>
      </c>
      <c r="O116" s="308">
        <f t="shared" si="17"/>
        <v>3850.5494505494503</v>
      </c>
    </row>
    <row r="117" spans="2:15" ht="16.5" thickBot="1" x14ac:dyDescent="0.3">
      <c r="B117" s="227" t="str">
        <f t="shared" si="13"/>
        <v>Fisker Ocean (AWD)</v>
      </c>
      <c r="C117" s="305">
        <f>C22*'List of EV''s'!$C22</f>
        <v>291.9937205651492</v>
      </c>
      <c r="D117" s="306">
        <f>D22*'List of EV''s'!$C22</f>
        <v>263.73626373626371</v>
      </c>
      <c r="E117" s="306">
        <f>E22*'List of EV''s'!$C22</f>
        <v>291.9937205651492</v>
      </c>
      <c r="F117" s="306">
        <f>F22*'List of EV''s'!$C22</f>
        <v>282.57456828885398</v>
      </c>
      <c r="G117" s="306">
        <f>G22*'List of EV''s'!$C22</f>
        <v>291.9937205651492</v>
      </c>
      <c r="H117" s="306">
        <f>H22*'List of EV''s'!$C22</f>
        <v>282.57456828885398</v>
      </c>
      <c r="I117" s="306">
        <f>I22*'List of EV''s'!$C22</f>
        <v>291.9937205651492</v>
      </c>
      <c r="J117" s="306">
        <f>J22*'List of EV''s'!$C22</f>
        <v>291.9937205651492</v>
      </c>
      <c r="K117" s="306">
        <f>K22*'List of EV''s'!$C22</f>
        <v>282.57456828885398</v>
      </c>
      <c r="L117" s="306">
        <f>L22*'List of EV''s'!$C22</f>
        <v>291.9937205651492</v>
      </c>
      <c r="M117" s="306">
        <f>M22*'List of EV''s'!$C22</f>
        <v>282.57456828885398</v>
      </c>
      <c r="N117" s="307">
        <f>N22*'List of EV''s'!$C22</f>
        <v>291.9937205651492</v>
      </c>
      <c r="O117" s="308">
        <f t="shared" si="17"/>
        <v>3437.9905808477242</v>
      </c>
    </row>
    <row r="118" spans="2:15" ht="16.5" thickBot="1" x14ac:dyDescent="0.3">
      <c r="B118" s="227" t="str">
        <f t="shared" si="13"/>
        <v>Ford F-150 Lightning Base</v>
      </c>
      <c r="C118" s="305">
        <f>C23*'List of EV''s'!$C23</f>
        <v>510.98901098901098</v>
      </c>
      <c r="D118" s="306">
        <f>D23*'List of EV''s'!$C23</f>
        <v>461.53846153846155</v>
      </c>
      <c r="E118" s="306">
        <f>E23*'List of EV''s'!$C23</f>
        <v>510.98901098901098</v>
      </c>
      <c r="F118" s="306">
        <f>F23*'List of EV''s'!$C23</f>
        <v>494.50549450549454</v>
      </c>
      <c r="G118" s="306">
        <f>G23*'List of EV''s'!$C23</f>
        <v>510.98901098901098</v>
      </c>
      <c r="H118" s="306">
        <f>H23*'List of EV''s'!$C23</f>
        <v>494.50549450549454</v>
      </c>
      <c r="I118" s="306">
        <f>I23*'List of EV''s'!$C23</f>
        <v>510.98901098901098</v>
      </c>
      <c r="J118" s="306">
        <f>J23*'List of EV''s'!$C23</f>
        <v>510.98901098901098</v>
      </c>
      <c r="K118" s="306">
        <f>K23*'List of EV''s'!$C23</f>
        <v>494.50549450549454</v>
      </c>
      <c r="L118" s="306">
        <f>L23*'List of EV''s'!$C23</f>
        <v>510.98901098901098</v>
      </c>
      <c r="M118" s="306">
        <f>M23*'List of EV''s'!$C23</f>
        <v>494.50549450549454</v>
      </c>
      <c r="N118" s="307">
        <f>N23*'List of EV''s'!$C23</f>
        <v>510.98901098901098</v>
      </c>
      <c r="O118" s="308">
        <f t="shared" si="17"/>
        <v>6016.4835164835176</v>
      </c>
    </row>
    <row r="119" spans="2:15" ht="16.5" thickBot="1" x14ac:dyDescent="0.3">
      <c r="B119" s="227" t="str">
        <f t="shared" si="13"/>
        <v>Ford F-150 Lightning (Long Range)</v>
      </c>
      <c r="C119" s="305">
        <f>C24*'List of EV''s'!$C24</f>
        <v>528.02197802197804</v>
      </c>
      <c r="D119" s="306">
        <f>D24*'List of EV''s'!$C24</f>
        <v>476.92307692307696</v>
      </c>
      <c r="E119" s="306">
        <f>E24*'List of EV''s'!$C24</f>
        <v>528.02197802197804</v>
      </c>
      <c r="F119" s="306">
        <f>F24*'List of EV''s'!$C24</f>
        <v>510.98901098901098</v>
      </c>
      <c r="G119" s="306">
        <f>G24*'List of EV''s'!$C24</f>
        <v>528.02197802197804</v>
      </c>
      <c r="H119" s="306">
        <f>H24*'List of EV''s'!$C24</f>
        <v>510.98901098901098</v>
      </c>
      <c r="I119" s="306">
        <f>I24*'List of EV''s'!$C24</f>
        <v>528.02197802197804</v>
      </c>
      <c r="J119" s="306">
        <f>J24*'List of EV''s'!$C24</f>
        <v>528.02197802197804</v>
      </c>
      <c r="K119" s="306">
        <f>K24*'List of EV''s'!$C24</f>
        <v>510.98901098901098</v>
      </c>
      <c r="L119" s="306">
        <f>L24*'List of EV''s'!$C24</f>
        <v>528.02197802197804</v>
      </c>
      <c r="M119" s="306">
        <f>M24*'List of EV''s'!$C24</f>
        <v>510.98901098901098</v>
      </c>
      <c r="N119" s="307">
        <f>N24*'List of EV''s'!$C24</f>
        <v>528.02197802197804</v>
      </c>
      <c r="O119" s="308">
        <f t="shared" si="17"/>
        <v>6217.0329670329666</v>
      </c>
    </row>
    <row r="120" spans="2:15" ht="16.5" thickBot="1" x14ac:dyDescent="0.3">
      <c r="B120" s="227" t="str">
        <f t="shared" si="13"/>
        <v>Ford Mustang Mach-E AWD (Long Range)</v>
      </c>
      <c r="C120" s="305">
        <f>C25*'List of EV''s'!$C25</f>
        <v>373.96825396825398</v>
      </c>
      <c r="D120" s="306">
        <f>D25*'List of EV''s'!$C25</f>
        <v>337.77777777777777</v>
      </c>
      <c r="E120" s="306">
        <f>E25*'List of EV''s'!$C25</f>
        <v>373.96825396825398</v>
      </c>
      <c r="F120" s="306">
        <f>F25*'List of EV''s'!$C25</f>
        <v>361.90476190476187</v>
      </c>
      <c r="G120" s="306">
        <f>G25*'List of EV''s'!$C25</f>
        <v>373.96825396825398</v>
      </c>
      <c r="H120" s="306">
        <f>H25*'List of EV''s'!$C25</f>
        <v>361.90476190476187</v>
      </c>
      <c r="I120" s="306">
        <f>I25*'List of EV''s'!$C25</f>
        <v>373.96825396825398</v>
      </c>
      <c r="J120" s="306">
        <f>J25*'List of EV''s'!$C25</f>
        <v>373.96825396825398</v>
      </c>
      <c r="K120" s="306">
        <f>K25*'List of EV''s'!$C25</f>
        <v>361.90476190476187</v>
      </c>
      <c r="L120" s="306">
        <f>L25*'List of EV''s'!$C25</f>
        <v>373.96825396825398</v>
      </c>
      <c r="M120" s="306">
        <f>M25*'List of EV''s'!$C25</f>
        <v>361.90476190476187</v>
      </c>
      <c r="N120" s="307">
        <f>N25*'List of EV''s'!$C25</f>
        <v>373.96825396825398</v>
      </c>
      <c r="O120" s="308">
        <f t="shared" si="17"/>
        <v>4403.1746031746034</v>
      </c>
    </row>
    <row r="121" spans="2:15" ht="16.5" thickBot="1" x14ac:dyDescent="0.3">
      <c r="B121" s="227" t="str">
        <f t="shared" si="13"/>
        <v>Ford Mustang Mach-E RWD (Long Range)</v>
      </c>
      <c r="C121" s="305">
        <f>C26*'List of EV''s'!$C26</f>
        <v>331.0538641686183</v>
      </c>
      <c r="D121" s="306">
        <f>D26*'List of EV''s'!$C26</f>
        <v>299.01639344262293</v>
      </c>
      <c r="E121" s="306">
        <f>E26*'List of EV''s'!$C26</f>
        <v>331.0538641686183</v>
      </c>
      <c r="F121" s="306">
        <f>F26*'List of EV''s'!$C26</f>
        <v>320.37470725995314</v>
      </c>
      <c r="G121" s="306">
        <f>G26*'List of EV''s'!$C26</f>
        <v>331.0538641686183</v>
      </c>
      <c r="H121" s="306">
        <f>H26*'List of EV''s'!$C26</f>
        <v>320.37470725995314</v>
      </c>
      <c r="I121" s="306">
        <f>I26*'List of EV''s'!$C26</f>
        <v>331.0538641686183</v>
      </c>
      <c r="J121" s="306">
        <f>J26*'List of EV''s'!$C26</f>
        <v>331.0538641686183</v>
      </c>
      <c r="K121" s="306">
        <f>K26*'List of EV''s'!$C26</f>
        <v>320.37470725995314</v>
      </c>
      <c r="L121" s="306">
        <f>L26*'List of EV''s'!$C26</f>
        <v>331.0538641686183</v>
      </c>
      <c r="M121" s="306">
        <f>M26*'List of EV''s'!$C26</f>
        <v>320.37470725995314</v>
      </c>
      <c r="N121" s="307">
        <f>N26*'List of EV''s'!$C26</f>
        <v>331.0538641686183</v>
      </c>
      <c r="O121" s="308">
        <f t="shared" si="17"/>
        <v>3897.892271662764</v>
      </c>
    </row>
    <row r="122" spans="2:15" ht="16.5" thickBot="1" x14ac:dyDescent="0.3">
      <c r="B122" s="227" t="str">
        <f t="shared" si="13"/>
        <v>Ford Mustang Mach-E GT AWD (Long Range)</v>
      </c>
      <c r="C122" s="305">
        <f>C27*'List of EV''s'!$C27</f>
        <v>336.57142857142861</v>
      </c>
      <c r="D122" s="306">
        <f>D27*'List of EV''s'!$C27</f>
        <v>304</v>
      </c>
      <c r="E122" s="306">
        <f>E27*'List of EV''s'!$C27</f>
        <v>336.57142857142861</v>
      </c>
      <c r="F122" s="306">
        <f>F27*'List of EV''s'!$C27</f>
        <v>325.71428571428567</v>
      </c>
      <c r="G122" s="306">
        <f>G27*'List of EV''s'!$C27</f>
        <v>336.57142857142861</v>
      </c>
      <c r="H122" s="306">
        <f>H27*'List of EV''s'!$C27</f>
        <v>325.71428571428567</v>
      </c>
      <c r="I122" s="306">
        <f>I27*'List of EV''s'!$C27</f>
        <v>336.57142857142861</v>
      </c>
      <c r="J122" s="306">
        <f>J27*'List of EV''s'!$C27</f>
        <v>336.57142857142861</v>
      </c>
      <c r="K122" s="306">
        <f>K27*'List of EV''s'!$C27</f>
        <v>325.71428571428567</v>
      </c>
      <c r="L122" s="306">
        <f>L27*'List of EV''s'!$C27</f>
        <v>336.57142857142861</v>
      </c>
      <c r="M122" s="306">
        <f>M27*'List of EV''s'!$C27</f>
        <v>325.71428571428567</v>
      </c>
      <c r="N122" s="307">
        <f>N27*'List of EV''s'!$C27</f>
        <v>336.57142857142861</v>
      </c>
      <c r="O122" s="308">
        <f t="shared" si="17"/>
        <v>3962.8571428571427</v>
      </c>
    </row>
    <row r="123" spans="2:15" ht="16.5" thickBot="1" x14ac:dyDescent="0.3">
      <c r="B123" s="227" t="str">
        <f t="shared" si="13"/>
        <v>Ford Mustang Mach-E AWD (Standard Range)</v>
      </c>
      <c r="C123" s="305">
        <f>C28*'List of EV''s'!$C28</f>
        <v>366.65277850111977</v>
      </c>
      <c r="D123" s="306">
        <f>D28*'List of EV''s'!$C28</f>
        <v>331.17025154939847</v>
      </c>
      <c r="E123" s="306">
        <f>E28*'List of EV''s'!$C28</f>
        <v>366.65277850111977</v>
      </c>
      <c r="F123" s="306">
        <f>F28*'List of EV''s'!$C28</f>
        <v>354.82526951721263</v>
      </c>
      <c r="G123" s="306">
        <f>G28*'List of EV''s'!$C28</f>
        <v>366.65277850111977</v>
      </c>
      <c r="H123" s="306">
        <f>H28*'List of EV''s'!$C28</f>
        <v>354.82526951721263</v>
      </c>
      <c r="I123" s="306">
        <f>I28*'List of EV''s'!$C28</f>
        <v>366.65277850111977</v>
      </c>
      <c r="J123" s="306">
        <f>J28*'List of EV''s'!$C28</f>
        <v>366.65277850111977</v>
      </c>
      <c r="K123" s="306">
        <f>K28*'List of EV''s'!$C28</f>
        <v>354.82526951721263</v>
      </c>
      <c r="L123" s="306">
        <f>L28*'List of EV''s'!$C28</f>
        <v>366.65277850111977</v>
      </c>
      <c r="M123" s="306">
        <f>M28*'List of EV''s'!$C28</f>
        <v>354.82526951721263</v>
      </c>
      <c r="N123" s="307">
        <f>N28*'List of EV''s'!$C28</f>
        <v>366.65277850111977</v>
      </c>
      <c r="O123" s="308">
        <f t="shared" si="17"/>
        <v>4317.0407791260877</v>
      </c>
    </row>
    <row r="124" spans="2:15" ht="16.5" thickBot="1" x14ac:dyDescent="0.3">
      <c r="B124" s="227" t="str">
        <f t="shared" si="13"/>
        <v>Ford Mustang Mach-E RWD (Standard Range)</v>
      </c>
      <c r="C124" s="305">
        <f>C29*'List of EV''s'!$C29</f>
        <v>336.36407071189683</v>
      </c>
      <c r="D124" s="306">
        <f>D29*'List of EV''s'!$C29</f>
        <v>303.81270903010034</v>
      </c>
      <c r="E124" s="306">
        <f>E29*'List of EV''s'!$C29</f>
        <v>336.36407071189683</v>
      </c>
      <c r="F124" s="306">
        <f>F29*'List of EV''s'!$C29</f>
        <v>325.51361681796465</v>
      </c>
      <c r="G124" s="306">
        <f>G29*'List of EV''s'!$C29</f>
        <v>336.36407071189683</v>
      </c>
      <c r="H124" s="306">
        <f>H29*'List of EV''s'!$C29</f>
        <v>325.51361681796465</v>
      </c>
      <c r="I124" s="306">
        <f>I29*'List of EV''s'!$C29</f>
        <v>336.36407071189683</v>
      </c>
      <c r="J124" s="306">
        <f>J29*'List of EV''s'!$C29</f>
        <v>336.36407071189683</v>
      </c>
      <c r="K124" s="306">
        <f>K29*'List of EV''s'!$C29</f>
        <v>325.51361681796465</v>
      </c>
      <c r="L124" s="306">
        <f>L29*'List of EV''s'!$C29</f>
        <v>336.36407071189683</v>
      </c>
      <c r="M124" s="306">
        <f>M29*'List of EV''s'!$C29</f>
        <v>325.51361681796465</v>
      </c>
      <c r="N124" s="307">
        <f>N29*'List of EV''s'!$C29</f>
        <v>336.36407071189683</v>
      </c>
      <c r="O124" s="308">
        <f t="shared" si="17"/>
        <v>3960.4156712852373</v>
      </c>
    </row>
    <row r="125" spans="2:15" ht="16.5" thickBot="1" x14ac:dyDescent="0.3">
      <c r="B125" s="227" t="str">
        <f t="shared" si="13"/>
        <v>Genesis Electrified G80</v>
      </c>
      <c r="C125" s="305">
        <f>C30*'List of EV''s'!$C30</f>
        <v>280.50035071311669</v>
      </c>
      <c r="D125" s="306">
        <f>D30*'List of EV''s'!$C30</f>
        <v>253.35515548281506</v>
      </c>
      <c r="E125" s="306">
        <f>E30*'List of EV''s'!$C30</f>
        <v>280.50035071311669</v>
      </c>
      <c r="F125" s="306">
        <f>F30*'List of EV''s'!$C30</f>
        <v>271.45195230301613</v>
      </c>
      <c r="G125" s="306">
        <f>G30*'List of EV''s'!$C30</f>
        <v>280.50035071311669</v>
      </c>
      <c r="H125" s="306">
        <f>H30*'List of EV''s'!$C30</f>
        <v>271.45195230301613</v>
      </c>
      <c r="I125" s="306">
        <f>I30*'List of EV''s'!$C30</f>
        <v>280.50035071311669</v>
      </c>
      <c r="J125" s="306">
        <f>J30*'List of EV''s'!$C30</f>
        <v>280.50035071311669</v>
      </c>
      <c r="K125" s="306">
        <f>K30*'List of EV''s'!$C30</f>
        <v>271.45195230301613</v>
      </c>
      <c r="L125" s="306">
        <f>L30*'List of EV''s'!$C30</f>
        <v>280.50035071311669</v>
      </c>
      <c r="M125" s="306">
        <f>M30*'List of EV''s'!$C30</f>
        <v>271.45195230301613</v>
      </c>
      <c r="N125" s="307">
        <f>N30*'List of EV''s'!$C30</f>
        <v>280.50035071311669</v>
      </c>
      <c r="O125" s="308">
        <f t="shared" si="17"/>
        <v>3302.6654196866966</v>
      </c>
    </row>
    <row r="126" spans="2:15" ht="16.5" thickBot="1" x14ac:dyDescent="0.3">
      <c r="B126" s="227" t="str">
        <f t="shared" si="13"/>
        <v>Genesis GV60 (Advanced)</v>
      </c>
      <c r="C126" s="305">
        <f>C31*'List of EV''s'!$C31</f>
        <v>280.50035071311669</v>
      </c>
      <c r="D126" s="306">
        <f>D31*'List of EV''s'!$C31</f>
        <v>253.35515548281506</v>
      </c>
      <c r="E126" s="306">
        <f>E31*'List of EV''s'!$C31</f>
        <v>280.50035071311669</v>
      </c>
      <c r="F126" s="306">
        <f>F31*'List of EV''s'!$C31</f>
        <v>271.45195230301613</v>
      </c>
      <c r="G126" s="306">
        <f>G31*'List of EV''s'!$C31</f>
        <v>280.50035071311669</v>
      </c>
      <c r="H126" s="306">
        <f>H31*'List of EV''s'!$C31</f>
        <v>271.45195230301613</v>
      </c>
      <c r="I126" s="306">
        <f>I31*'List of EV''s'!$C31</f>
        <v>280.50035071311669</v>
      </c>
      <c r="J126" s="306">
        <f>J31*'List of EV''s'!$C31</f>
        <v>280.50035071311669</v>
      </c>
      <c r="K126" s="306">
        <f>K31*'List of EV''s'!$C31</f>
        <v>271.45195230301613</v>
      </c>
      <c r="L126" s="306">
        <f>L31*'List of EV''s'!$C31</f>
        <v>280.50035071311669</v>
      </c>
      <c r="M126" s="306">
        <f>M31*'List of EV''s'!$C31</f>
        <v>271.45195230301613</v>
      </c>
      <c r="N126" s="307">
        <f>N31*'List of EV''s'!$C31</f>
        <v>280.50035071311669</v>
      </c>
      <c r="O126" s="308">
        <f t="shared" si="17"/>
        <v>3302.6654196866966</v>
      </c>
    </row>
    <row r="127" spans="2:15" ht="16.5" thickBot="1" x14ac:dyDescent="0.3">
      <c r="B127" s="227" t="str">
        <f t="shared" si="13"/>
        <v>Genesis GV60 (Performance)</v>
      </c>
      <c r="C127" s="305">
        <f>C32*'List of EV''s'!$C32</f>
        <v>318.95604395604403</v>
      </c>
      <c r="D127" s="306">
        <f>D32*'List of EV''s'!$C32</f>
        <v>288.08933002481393</v>
      </c>
      <c r="E127" s="306">
        <f>E32*'List of EV''s'!$C32</f>
        <v>318.95604395604403</v>
      </c>
      <c r="F127" s="306">
        <f>F32*'List of EV''s'!$C32</f>
        <v>308.66713931230061</v>
      </c>
      <c r="G127" s="306">
        <f>G32*'List of EV''s'!$C32</f>
        <v>318.95604395604403</v>
      </c>
      <c r="H127" s="306">
        <f>H32*'List of EV''s'!$C32</f>
        <v>308.66713931230061</v>
      </c>
      <c r="I127" s="306">
        <f>I32*'List of EV''s'!$C32</f>
        <v>318.95604395604403</v>
      </c>
      <c r="J127" s="306">
        <f>J32*'List of EV''s'!$C32</f>
        <v>318.95604395604403</v>
      </c>
      <c r="K127" s="306">
        <f>K32*'List of EV''s'!$C32</f>
        <v>308.66713931230061</v>
      </c>
      <c r="L127" s="306">
        <f>L32*'List of EV''s'!$C32</f>
        <v>318.95604395604403</v>
      </c>
      <c r="M127" s="306">
        <f>M32*'List of EV''s'!$C32</f>
        <v>308.66713931230061</v>
      </c>
      <c r="N127" s="307">
        <f>N32*'List of EV''s'!$C32</f>
        <v>318.95604395604403</v>
      </c>
      <c r="O127" s="308">
        <f t="shared" si="17"/>
        <v>3755.4501949663249</v>
      </c>
    </row>
    <row r="128" spans="2:15" ht="16.5" thickBot="1" x14ac:dyDescent="0.3">
      <c r="B128" s="227" t="str">
        <f t="shared" si="13"/>
        <v>GMC Hummer</v>
      </c>
      <c r="C128" s="305">
        <f>C33*'List of EV''s'!$C33</f>
        <v>869.76852934299757</v>
      </c>
      <c r="D128" s="306">
        <f>D33*'List of EV''s'!$C33</f>
        <v>785.59738134206225</v>
      </c>
      <c r="E128" s="306">
        <f>E33*'List of EV''s'!$C33</f>
        <v>869.76852934299757</v>
      </c>
      <c r="F128" s="306">
        <f>F33*'List of EV''s'!$C33</f>
        <v>841.71148000935239</v>
      </c>
      <c r="G128" s="306">
        <f>G33*'List of EV''s'!$C33</f>
        <v>869.76852934299757</v>
      </c>
      <c r="H128" s="306">
        <f>H33*'List of EV''s'!$C33</f>
        <v>841.71148000935239</v>
      </c>
      <c r="I128" s="306">
        <f>I33*'List of EV''s'!$C33</f>
        <v>869.76852934299757</v>
      </c>
      <c r="J128" s="306">
        <f>J33*'List of EV''s'!$C33</f>
        <v>869.76852934299757</v>
      </c>
      <c r="K128" s="306">
        <f>K33*'List of EV''s'!$C33</f>
        <v>841.71148000935239</v>
      </c>
      <c r="L128" s="306">
        <f>L33*'List of EV''s'!$C33</f>
        <v>869.76852934299757</v>
      </c>
      <c r="M128" s="306">
        <f>M33*'List of EV''s'!$C33</f>
        <v>841.71148000935239</v>
      </c>
      <c r="N128" s="307">
        <f>N33*'List of EV''s'!$C33</f>
        <v>869.76852934299757</v>
      </c>
      <c r="O128" s="308">
        <f t="shared" si="17"/>
        <v>10240.823006780454</v>
      </c>
    </row>
    <row r="129" spans="2:15" ht="16.5" thickBot="1" x14ac:dyDescent="0.3">
      <c r="B129" s="227" t="str">
        <f t="shared" si="13"/>
        <v>Hyundai Ioniq Electric</v>
      </c>
      <c r="C129" s="305">
        <f>C34*'List of EV''s'!$C34</f>
        <v>111.83359497645213</v>
      </c>
      <c r="D129" s="306">
        <f>D34*'List of EV''s'!$C34</f>
        <v>101.01098901098901</v>
      </c>
      <c r="E129" s="306">
        <f>E34*'List of EV''s'!$C34</f>
        <v>111.83359497645213</v>
      </c>
      <c r="F129" s="306">
        <f>F34*'List of EV''s'!$C34</f>
        <v>108.22605965463107</v>
      </c>
      <c r="G129" s="306">
        <f>G34*'List of EV''s'!$C34</f>
        <v>111.83359497645213</v>
      </c>
      <c r="H129" s="306">
        <f>H34*'List of EV''s'!$C34</f>
        <v>108.22605965463107</v>
      </c>
      <c r="I129" s="306">
        <f>I34*'List of EV''s'!$C34</f>
        <v>111.83359497645213</v>
      </c>
      <c r="J129" s="306">
        <f>J34*'List of EV''s'!$C34</f>
        <v>111.83359497645213</v>
      </c>
      <c r="K129" s="306">
        <f>K34*'List of EV''s'!$C34</f>
        <v>108.22605965463107</v>
      </c>
      <c r="L129" s="306">
        <f>L34*'List of EV''s'!$C34</f>
        <v>111.83359497645213</v>
      </c>
      <c r="M129" s="306">
        <f>M34*'List of EV''s'!$C34</f>
        <v>108.22605965463107</v>
      </c>
      <c r="N129" s="307">
        <f>N34*'List of EV''s'!$C34</f>
        <v>111.83359497645213</v>
      </c>
      <c r="O129" s="308">
        <f t="shared" si="17"/>
        <v>1316.7503924646783</v>
      </c>
    </row>
    <row r="130" spans="2:15" ht="16.5" thickBot="1" x14ac:dyDescent="0.3">
      <c r="B130" s="227" t="str">
        <f t="shared" si="13"/>
        <v>Hyundai Ioniq 5 (RWD)</v>
      </c>
      <c r="C130" s="305">
        <f>C35*'List of EV''s'!$C35</f>
        <v>465.30058177117013</v>
      </c>
      <c r="D130" s="306">
        <f>D35*'List of EV''s'!$C35</f>
        <v>420.27149321266972</v>
      </c>
      <c r="E130" s="306">
        <f>E35*'List of EV''s'!$C35</f>
        <v>465.30058177117013</v>
      </c>
      <c r="F130" s="306">
        <f>F35*'List of EV''s'!$C35</f>
        <v>450.29088558500325</v>
      </c>
      <c r="G130" s="306">
        <f>G35*'List of EV''s'!$C35</f>
        <v>465.30058177117013</v>
      </c>
      <c r="H130" s="306">
        <f>H35*'List of EV''s'!$C35</f>
        <v>450.29088558500325</v>
      </c>
      <c r="I130" s="306">
        <f>I35*'List of EV''s'!$C35</f>
        <v>465.30058177117013</v>
      </c>
      <c r="J130" s="306">
        <f>J35*'List of EV''s'!$C35</f>
        <v>465.30058177117013</v>
      </c>
      <c r="K130" s="306">
        <f>K35*'List of EV''s'!$C35</f>
        <v>450.29088558500325</v>
      </c>
      <c r="L130" s="306">
        <f>L35*'List of EV''s'!$C35</f>
        <v>465.30058177117013</v>
      </c>
      <c r="M130" s="306">
        <f>M35*'List of EV''s'!$C35</f>
        <v>450.29088558500325</v>
      </c>
      <c r="N130" s="307">
        <f>N35*'List of EV''s'!$C35</f>
        <v>465.30058177117013</v>
      </c>
      <c r="O130" s="308">
        <f t="shared" si="17"/>
        <v>5478.5391079508727</v>
      </c>
    </row>
    <row r="131" spans="2:15" ht="16.5" thickBot="1" x14ac:dyDescent="0.3">
      <c r="B131" s="227" t="str">
        <f t="shared" si="13"/>
        <v>Hyundai Ioniq 5 (AWD)</v>
      </c>
      <c r="C131" s="305">
        <f>C36*'List of EV''s'!$C36</f>
        <v>261.0597323468611</v>
      </c>
      <c r="D131" s="306">
        <f>D36*'List of EV''s'!$C36</f>
        <v>235.79588728103582</v>
      </c>
      <c r="E131" s="306">
        <f>E36*'List of EV''s'!$C36</f>
        <v>261.0597323468611</v>
      </c>
      <c r="F131" s="306">
        <f>F36*'List of EV''s'!$C36</f>
        <v>252.63845065825265</v>
      </c>
      <c r="G131" s="306">
        <f>G36*'List of EV''s'!$C36</f>
        <v>261.0597323468611</v>
      </c>
      <c r="H131" s="306">
        <f>H36*'List of EV''s'!$C36</f>
        <v>252.63845065825265</v>
      </c>
      <c r="I131" s="306">
        <f>I36*'List of EV''s'!$C36</f>
        <v>261.0597323468611</v>
      </c>
      <c r="J131" s="306">
        <f>J36*'List of EV''s'!$C36</f>
        <v>261.0597323468611</v>
      </c>
      <c r="K131" s="306">
        <f>K36*'List of EV''s'!$C36</f>
        <v>252.63845065825265</v>
      </c>
      <c r="L131" s="306">
        <f>L36*'List of EV''s'!$C36</f>
        <v>261.0597323468611</v>
      </c>
      <c r="M131" s="306">
        <f>M36*'List of EV''s'!$C36</f>
        <v>252.63845065825265</v>
      </c>
      <c r="N131" s="307">
        <f>N36*'List of EV''s'!$C36</f>
        <v>261.0597323468611</v>
      </c>
      <c r="O131" s="308">
        <f t="shared" si="17"/>
        <v>3073.7678163420737</v>
      </c>
    </row>
    <row r="132" spans="2:15" ht="16.5" thickBot="1" x14ac:dyDescent="0.3">
      <c r="B132" s="227" t="str">
        <f t="shared" si="13"/>
        <v>Hyundai Kona EV</v>
      </c>
      <c r="C132" s="305">
        <f>C37*'List of EV''s'!$C37</f>
        <v>251.56382079459004</v>
      </c>
      <c r="D132" s="306">
        <f>D37*'List of EV''s'!$C37</f>
        <v>227.2189349112426</v>
      </c>
      <c r="E132" s="306">
        <f>E37*'List of EV''s'!$C37</f>
        <v>251.56382079459004</v>
      </c>
      <c r="F132" s="306">
        <f>F37*'List of EV''s'!$C37</f>
        <v>243.44885883347422</v>
      </c>
      <c r="G132" s="306">
        <f>G37*'List of EV''s'!$C37</f>
        <v>251.56382079459004</v>
      </c>
      <c r="H132" s="306">
        <f>H37*'List of EV''s'!$C37</f>
        <v>243.44885883347422</v>
      </c>
      <c r="I132" s="306">
        <f>I37*'List of EV''s'!$C37</f>
        <v>251.56382079459004</v>
      </c>
      <c r="J132" s="306">
        <f>J37*'List of EV''s'!$C37</f>
        <v>251.56382079459004</v>
      </c>
      <c r="K132" s="306">
        <f>K37*'List of EV''s'!$C37</f>
        <v>243.44885883347422</v>
      </c>
      <c r="L132" s="306">
        <f>L37*'List of EV''s'!$C37</f>
        <v>251.56382079459004</v>
      </c>
      <c r="M132" s="306">
        <f>M37*'List of EV''s'!$C37</f>
        <v>243.44885883347422</v>
      </c>
      <c r="N132" s="307">
        <f>N37*'List of EV''s'!$C37</f>
        <v>251.56382079459004</v>
      </c>
      <c r="O132" s="308">
        <f t="shared" si="17"/>
        <v>2961.9611158072698</v>
      </c>
    </row>
    <row r="133" spans="2:15" ht="16.5" thickBot="1" x14ac:dyDescent="0.3">
      <c r="B133" s="227" t="str">
        <f t="shared" ref="B133:B151" si="18">B38</f>
        <v>Jaguar I-Pace</v>
      </c>
      <c r="C133" s="305">
        <f>C38*'List of EV''s'!$C38</f>
        <v>356.50396115512399</v>
      </c>
      <c r="D133" s="306">
        <f>D38*'List of EV''s'!$C38</f>
        <v>322.00357781753132</v>
      </c>
      <c r="E133" s="306">
        <f>E38*'List of EV''s'!$C38</f>
        <v>356.50396115512399</v>
      </c>
      <c r="F133" s="306">
        <f>F38*'List of EV''s'!$C38</f>
        <v>345.00383337592638</v>
      </c>
      <c r="G133" s="306">
        <f>G38*'List of EV''s'!$C38</f>
        <v>356.50396115512399</v>
      </c>
      <c r="H133" s="306">
        <f>H38*'List of EV''s'!$C38</f>
        <v>345.00383337592638</v>
      </c>
      <c r="I133" s="306">
        <f>I38*'List of EV''s'!$C38</f>
        <v>356.50396115512399</v>
      </c>
      <c r="J133" s="306">
        <f>J38*'List of EV''s'!$C38</f>
        <v>356.50396115512399</v>
      </c>
      <c r="K133" s="306">
        <f>K38*'List of EV''s'!$C38</f>
        <v>345.00383337592638</v>
      </c>
      <c r="L133" s="306">
        <f>L38*'List of EV''s'!$C38</f>
        <v>356.50396115512399</v>
      </c>
      <c r="M133" s="306">
        <f>M38*'List of EV''s'!$C38</f>
        <v>345.00383337592638</v>
      </c>
      <c r="N133" s="307">
        <f>N38*'List of EV''s'!$C38</f>
        <v>356.50396115512399</v>
      </c>
      <c r="O133" s="308">
        <f t="shared" si="17"/>
        <v>4197.5466394071045</v>
      </c>
    </row>
    <row r="134" spans="2:15" ht="16.5" thickBot="1" x14ac:dyDescent="0.3">
      <c r="B134" s="227" t="str">
        <f t="shared" si="18"/>
        <v>KIA EV6 Wind (RWD)</v>
      </c>
      <c r="C134" s="305">
        <f>C39*'List of EV''s'!$C39</f>
        <v>321.54918252479234</v>
      </c>
      <c r="D134" s="306">
        <f>D39*'List of EV''s'!$C39</f>
        <v>290.43151969981244</v>
      </c>
      <c r="E134" s="306">
        <f>E39*'List of EV''s'!$C39</f>
        <v>321.54918252479234</v>
      </c>
      <c r="F134" s="306">
        <f>F39*'List of EV''s'!$C39</f>
        <v>311.17662824979897</v>
      </c>
      <c r="G134" s="306">
        <f>G39*'List of EV''s'!$C39</f>
        <v>321.54918252479234</v>
      </c>
      <c r="H134" s="306">
        <f>H39*'List of EV''s'!$C39</f>
        <v>311.17662824979897</v>
      </c>
      <c r="I134" s="306">
        <f>I39*'List of EV''s'!$C39</f>
        <v>321.54918252479234</v>
      </c>
      <c r="J134" s="306">
        <f>J39*'List of EV''s'!$C39</f>
        <v>321.54918252479234</v>
      </c>
      <c r="K134" s="306">
        <f>K39*'List of EV''s'!$C39</f>
        <v>311.17662824979897</v>
      </c>
      <c r="L134" s="306">
        <f>L39*'List of EV''s'!$C39</f>
        <v>321.54918252479234</v>
      </c>
      <c r="M134" s="306">
        <f>M39*'List of EV''s'!$C39</f>
        <v>311.17662824979897</v>
      </c>
      <c r="N134" s="307">
        <f>N39*'List of EV''s'!$C39</f>
        <v>321.54918252479234</v>
      </c>
      <c r="O134" s="308">
        <f t="shared" si="17"/>
        <v>3785.9823103725544</v>
      </c>
    </row>
    <row r="135" spans="2:15" ht="16.5" thickBot="1" x14ac:dyDescent="0.3">
      <c r="B135" s="227" t="str">
        <f t="shared" si="18"/>
        <v>KIA EV6 Wind (e-AWD)</v>
      </c>
      <c r="C135" s="305">
        <f>C40*'List of EV''s'!$C40</f>
        <v>255.16483516483521</v>
      </c>
      <c r="D135" s="306">
        <f>D40*'List of EV''s'!$C40</f>
        <v>230.47146401985114</v>
      </c>
      <c r="E135" s="306">
        <f>E40*'List of EV''s'!$C40</f>
        <v>255.16483516483521</v>
      </c>
      <c r="F135" s="306">
        <f>F40*'List of EV''s'!$C40</f>
        <v>246.93371144984047</v>
      </c>
      <c r="G135" s="306">
        <f>G40*'List of EV''s'!$C40</f>
        <v>255.16483516483521</v>
      </c>
      <c r="H135" s="306">
        <f>H40*'List of EV''s'!$C40</f>
        <v>246.93371144984047</v>
      </c>
      <c r="I135" s="306">
        <f>I40*'List of EV''s'!$C40</f>
        <v>255.16483516483521</v>
      </c>
      <c r="J135" s="306">
        <f>J40*'List of EV''s'!$C40</f>
        <v>255.16483516483521</v>
      </c>
      <c r="K135" s="306">
        <f>K40*'List of EV''s'!$C40</f>
        <v>246.93371144984047</v>
      </c>
      <c r="L135" s="306">
        <f>L40*'List of EV''s'!$C40</f>
        <v>255.16483516483521</v>
      </c>
      <c r="M135" s="306">
        <f>M40*'List of EV''s'!$C40</f>
        <v>246.93371144984047</v>
      </c>
      <c r="N135" s="307">
        <f>N40*'List of EV''s'!$C40</f>
        <v>255.16483516483521</v>
      </c>
      <c r="O135" s="308">
        <f t="shared" si="17"/>
        <v>3004.3601559730591</v>
      </c>
    </row>
    <row r="136" spans="2:15" ht="16.5" thickBot="1" x14ac:dyDescent="0.3">
      <c r="B136" s="227" t="str">
        <f t="shared" si="18"/>
        <v>KIA EV6 GT-Line (RWD)</v>
      </c>
      <c r="C136" s="305">
        <f>C41*'List of EV''s'!$C41</f>
        <v>280.50035071311669</v>
      </c>
      <c r="D136" s="306">
        <f>D41*'List of EV''s'!$C41</f>
        <v>253.35515548281506</v>
      </c>
      <c r="E136" s="306">
        <f>E41*'List of EV''s'!$C41</f>
        <v>280.50035071311669</v>
      </c>
      <c r="F136" s="306">
        <f>F41*'List of EV''s'!$C41</f>
        <v>271.45195230301613</v>
      </c>
      <c r="G136" s="306">
        <f>G41*'List of EV''s'!$C41</f>
        <v>280.50035071311669</v>
      </c>
      <c r="H136" s="306">
        <f>H41*'List of EV''s'!$C41</f>
        <v>271.45195230301613</v>
      </c>
      <c r="I136" s="306">
        <f>I41*'List of EV''s'!$C41</f>
        <v>280.50035071311669</v>
      </c>
      <c r="J136" s="306">
        <f>J41*'List of EV''s'!$C41</f>
        <v>280.50035071311669</v>
      </c>
      <c r="K136" s="306">
        <f>K41*'List of EV''s'!$C41</f>
        <v>271.45195230301613</v>
      </c>
      <c r="L136" s="306">
        <f>L41*'List of EV''s'!$C41</f>
        <v>280.50035071311669</v>
      </c>
      <c r="M136" s="306">
        <f>M41*'List of EV''s'!$C41</f>
        <v>271.45195230301613</v>
      </c>
      <c r="N136" s="307">
        <f>N41*'List of EV''s'!$C41</f>
        <v>280.50035071311669</v>
      </c>
      <c r="O136" s="308">
        <f t="shared" si="17"/>
        <v>3302.6654196866966</v>
      </c>
    </row>
    <row r="137" spans="2:15" ht="16.5" thickBot="1" x14ac:dyDescent="0.3">
      <c r="B137" s="227" t="str">
        <f t="shared" si="18"/>
        <v>KIA EV6 GT-Line (AWD)</v>
      </c>
      <c r="C137" s="305">
        <f>C42*'List of EV''s'!$C42</f>
        <v>255.16483516483521</v>
      </c>
      <c r="D137" s="306">
        <f>D42*'List of EV''s'!$C42</f>
        <v>230.47146401985114</v>
      </c>
      <c r="E137" s="306">
        <f>E42*'List of EV''s'!$C42</f>
        <v>255.16483516483521</v>
      </c>
      <c r="F137" s="306">
        <f>F42*'List of EV''s'!$C42</f>
        <v>246.93371144984047</v>
      </c>
      <c r="G137" s="306">
        <f>G42*'List of EV''s'!$C42</f>
        <v>255.16483516483521</v>
      </c>
      <c r="H137" s="306">
        <f>H42*'List of EV''s'!$C42</f>
        <v>246.93371144984047</v>
      </c>
      <c r="I137" s="306">
        <f>I42*'List of EV''s'!$C42</f>
        <v>255.16483516483521</v>
      </c>
      <c r="J137" s="306">
        <f>J42*'List of EV''s'!$C42</f>
        <v>255.16483516483521</v>
      </c>
      <c r="K137" s="306">
        <f>K42*'List of EV''s'!$C42</f>
        <v>246.93371144984047</v>
      </c>
      <c r="L137" s="306">
        <f>L42*'List of EV''s'!$C42</f>
        <v>255.16483516483521</v>
      </c>
      <c r="M137" s="306">
        <f>M42*'List of EV''s'!$C42</f>
        <v>246.93371144984047</v>
      </c>
      <c r="N137" s="307">
        <f>N42*'List of EV''s'!$C42</f>
        <v>255.16483516483521</v>
      </c>
      <c r="O137" s="308">
        <f t="shared" si="17"/>
        <v>3004.3601559730591</v>
      </c>
    </row>
    <row r="138" spans="2:15" ht="16.5" thickBot="1" x14ac:dyDescent="0.3">
      <c r="B138" s="227" t="str">
        <f t="shared" si="18"/>
        <v>KIA EV6 GT (e-AWD)</v>
      </c>
      <c r="C138" s="305">
        <f>C43*'List of EV''s'!$C43</f>
        <v>313.89324960753538</v>
      </c>
      <c r="D138" s="306">
        <f>D43*'List of EV''s'!$C43</f>
        <v>283.5164835164835</v>
      </c>
      <c r="E138" s="306">
        <f>E43*'List of EV''s'!$C43</f>
        <v>313.89324960753538</v>
      </c>
      <c r="F138" s="306">
        <f>F43*'List of EV''s'!$C43</f>
        <v>303.76766091051809</v>
      </c>
      <c r="G138" s="306">
        <f>G43*'List of EV''s'!$C43</f>
        <v>313.89324960753538</v>
      </c>
      <c r="H138" s="306">
        <f>H43*'List of EV''s'!$C43</f>
        <v>303.76766091051809</v>
      </c>
      <c r="I138" s="306">
        <f>I43*'List of EV''s'!$C43</f>
        <v>313.89324960753538</v>
      </c>
      <c r="J138" s="306">
        <f>J43*'List of EV''s'!$C43</f>
        <v>313.89324960753538</v>
      </c>
      <c r="K138" s="306">
        <f>K43*'List of EV''s'!$C43</f>
        <v>303.76766091051809</v>
      </c>
      <c r="L138" s="306">
        <f>L43*'List of EV''s'!$C43</f>
        <v>313.89324960753538</v>
      </c>
      <c r="M138" s="306">
        <f>M43*'List of EV''s'!$C43</f>
        <v>303.76766091051809</v>
      </c>
      <c r="N138" s="307">
        <f>N43*'List of EV''s'!$C43</f>
        <v>313.89324960753538</v>
      </c>
      <c r="O138" s="308">
        <f t="shared" si="17"/>
        <v>3695.8398744113033</v>
      </c>
    </row>
    <row r="139" spans="2:15" ht="16.5" thickBot="1" x14ac:dyDescent="0.3">
      <c r="B139" s="227" t="str">
        <f t="shared" si="18"/>
        <v>Kia Niro</v>
      </c>
      <c r="C139" s="305">
        <f>C44*'List of EV''s'!$C44</f>
        <v>317.50773498346319</v>
      </c>
      <c r="D139" s="306">
        <f>D44*'List of EV''s'!$C44</f>
        <v>286.78117998506349</v>
      </c>
      <c r="E139" s="306">
        <f>E44*'List of EV''s'!$C44</f>
        <v>317.50773498346319</v>
      </c>
      <c r="F139" s="306">
        <f>F44*'List of EV''s'!$C44</f>
        <v>307.26554998399655</v>
      </c>
      <c r="G139" s="306">
        <f>G44*'List of EV''s'!$C44</f>
        <v>317.50773498346319</v>
      </c>
      <c r="H139" s="306">
        <f>H44*'List of EV''s'!$C44</f>
        <v>307.26554998399655</v>
      </c>
      <c r="I139" s="306">
        <f>I44*'List of EV''s'!$C44</f>
        <v>317.50773498346319</v>
      </c>
      <c r="J139" s="306">
        <f>J44*'List of EV''s'!$C44</f>
        <v>317.50773498346319</v>
      </c>
      <c r="K139" s="306">
        <f>K44*'List of EV''s'!$C44</f>
        <v>307.26554998399655</v>
      </c>
      <c r="L139" s="306">
        <f>L44*'List of EV''s'!$C44</f>
        <v>317.50773498346319</v>
      </c>
      <c r="M139" s="306">
        <f>M44*'List of EV''s'!$C44</f>
        <v>307.26554998399655</v>
      </c>
      <c r="N139" s="307">
        <f>N44*'List of EV''s'!$C44</f>
        <v>317.50773498346319</v>
      </c>
      <c r="O139" s="308">
        <f t="shared" si="17"/>
        <v>3738.3975248052925</v>
      </c>
    </row>
    <row r="140" spans="2:15" ht="16.5" thickBot="1" x14ac:dyDescent="0.3">
      <c r="B140" s="227" t="str">
        <f t="shared" si="18"/>
        <v>Lucid Air Dream Edition Performance</v>
      </c>
      <c r="C140" s="305">
        <f>C45*'List of EV''s'!$C45</f>
        <v>245.18793308602227</v>
      </c>
      <c r="D140" s="306">
        <f>D45*'List of EV''s'!$C45</f>
        <v>221.46006859382658</v>
      </c>
      <c r="E140" s="306">
        <f>E45*'List of EV''s'!$C45</f>
        <v>245.18793308602227</v>
      </c>
      <c r="F140" s="306">
        <f>F45*'List of EV''s'!$C45</f>
        <v>237.27864492195701</v>
      </c>
      <c r="G140" s="306">
        <f>G45*'List of EV''s'!$C45</f>
        <v>245.18793308602227</v>
      </c>
      <c r="H140" s="306">
        <f>H45*'List of EV''s'!$C45</f>
        <v>237.27864492195701</v>
      </c>
      <c r="I140" s="306">
        <f>I45*'List of EV''s'!$C45</f>
        <v>245.18793308602227</v>
      </c>
      <c r="J140" s="306">
        <f>J45*'List of EV''s'!$C45</f>
        <v>245.18793308602227</v>
      </c>
      <c r="K140" s="306">
        <f>K45*'List of EV''s'!$C45</f>
        <v>237.27864492195701</v>
      </c>
      <c r="L140" s="306">
        <f>L45*'List of EV''s'!$C45</f>
        <v>245.18793308602227</v>
      </c>
      <c r="M140" s="306">
        <f>M45*'List of EV''s'!$C45</f>
        <v>237.27864492195701</v>
      </c>
      <c r="N140" s="307">
        <f>N45*'List of EV''s'!$C45</f>
        <v>245.18793308602227</v>
      </c>
      <c r="O140" s="308">
        <f t="shared" si="17"/>
        <v>2886.8901798838106</v>
      </c>
    </row>
    <row r="141" spans="2:15" ht="16.5" thickBot="1" x14ac:dyDescent="0.3">
      <c r="B141" s="227" t="str">
        <f t="shared" si="18"/>
        <v>Lucid Air Dream Edition Range</v>
      </c>
      <c r="C141" s="305">
        <f>C46*'List of EV''s'!$C46</f>
        <v>222.08368554522403</v>
      </c>
      <c r="D141" s="306">
        <f>D46*'List of EV''s'!$C46</f>
        <v>200.59171597633136</v>
      </c>
      <c r="E141" s="306">
        <f>E46*'List of EV''s'!$C46</f>
        <v>222.08368554522403</v>
      </c>
      <c r="F141" s="306">
        <f>F46*'List of EV''s'!$C46</f>
        <v>214.91969568892645</v>
      </c>
      <c r="G141" s="306">
        <f>G46*'List of EV''s'!$C46</f>
        <v>222.08368554522403</v>
      </c>
      <c r="H141" s="306">
        <f>H46*'List of EV''s'!$C46</f>
        <v>214.91969568892645</v>
      </c>
      <c r="I141" s="306">
        <f>I46*'List of EV''s'!$C46</f>
        <v>222.08368554522403</v>
      </c>
      <c r="J141" s="306">
        <f>J46*'List of EV''s'!$C46</f>
        <v>222.08368554522403</v>
      </c>
      <c r="K141" s="306">
        <f>K46*'List of EV''s'!$C46</f>
        <v>214.91969568892645</v>
      </c>
      <c r="L141" s="306">
        <f>L46*'List of EV''s'!$C46</f>
        <v>222.08368554522403</v>
      </c>
      <c r="M141" s="306">
        <f>M46*'List of EV''s'!$C46</f>
        <v>214.91969568892645</v>
      </c>
      <c r="N141" s="307">
        <f>N46*'List of EV''s'!$C46</f>
        <v>222.08368554522403</v>
      </c>
      <c r="O141" s="308">
        <f t="shared" si="17"/>
        <v>2614.8562975486047</v>
      </c>
    </row>
    <row r="142" spans="2:15" ht="16.5" thickBot="1" x14ac:dyDescent="0.3">
      <c r="B142" s="227" t="str">
        <f t="shared" si="18"/>
        <v>Lucid Air Grand Touring</v>
      </c>
      <c r="C142" s="305">
        <f>C47*'List of EV''s'!$C47</f>
        <v>221.82468694096602</v>
      </c>
      <c r="D142" s="306">
        <f>D47*'List of EV''s'!$C47</f>
        <v>200.35778175313058</v>
      </c>
      <c r="E142" s="306">
        <f>E47*'List of EV''s'!$C47</f>
        <v>221.82468694096602</v>
      </c>
      <c r="F142" s="306">
        <f>F47*'List of EV''s'!$C47</f>
        <v>214.6690518783542</v>
      </c>
      <c r="G142" s="306">
        <f>G47*'List of EV''s'!$C47</f>
        <v>221.82468694096602</v>
      </c>
      <c r="H142" s="306">
        <f>H47*'List of EV''s'!$C47</f>
        <v>214.6690518783542</v>
      </c>
      <c r="I142" s="306">
        <f>I47*'List of EV''s'!$C47</f>
        <v>221.82468694096602</v>
      </c>
      <c r="J142" s="306">
        <f>J47*'List of EV''s'!$C47</f>
        <v>221.82468694096602</v>
      </c>
      <c r="K142" s="306">
        <f>K47*'List of EV''s'!$C47</f>
        <v>214.6690518783542</v>
      </c>
      <c r="L142" s="306">
        <f>L47*'List of EV''s'!$C47</f>
        <v>221.82468694096602</v>
      </c>
      <c r="M142" s="306">
        <f>M47*'List of EV''s'!$C47</f>
        <v>214.6690518783542</v>
      </c>
      <c r="N142" s="307">
        <f>N47*'List of EV''s'!$C47</f>
        <v>221.82468694096602</v>
      </c>
      <c r="O142" s="308">
        <f t="shared" si="17"/>
        <v>2611.8067978533095</v>
      </c>
    </row>
    <row r="143" spans="2:15" ht="16.5" thickBot="1" x14ac:dyDescent="0.3">
      <c r="B143" s="227" t="str">
        <f t="shared" si="18"/>
        <v>Mazda MX-30</v>
      </c>
      <c r="C143" s="305">
        <f>C48*'List of EV''s'!$C48</f>
        <v>362.80219780219784</v>
      </c>
      <c r="D143" s="306">
        <f>D48*'List of EV''s'!$C48</f>
        <v>327.69230769230774</v>
      </c>
      <c r="E143" s="306">
        <f>E48*'List of EV''s'!$C48</f>
        <v>362.80219780219784</v>
      </c>
      <c r="F143" s="306">
        <f>F48*'List of EV''s'!$C48</f>
        <v>351.09890109890114</v>
      </c>
      <c r="G143" s="306">
        <f>G48*'List of EV''s'!$C48</f>
        <v>362.80219780219784</v>
      </c>
      <c r="H143" s="306">
        <f>H48*'List of EV''s'!$C48</f>
        <v>351.09890109890114</v>
      </c>
      <c r="I143" s="306">
        <f>I48*'List of EV''s'!$C48</f>
        <v>362.80219780219784</v>
      </c>
      <c r="J143" s="306">
        <f>J48*'List of EV''s'!$C48</f>
        <v>362.80219780219784</v>
      </c>
      <c r="K143" s="306">
        <f>K48*'List of EV''s'!$C48</f>
        <v>351.09890109890114</v>
      </c>
      <c r="L143" s="306">
        <f>L48*'List of EV''s'!$C48</f>
        <v>362.80219780219784</v>
      </c>
      <c r="M143" s="306">
        <f>M48*'List of EV''s'!$C48</f>
        <v>351.09890109890114</v>
      </c>
      <c r="N143" s="307">
        <f>N48*'List of EV''s'!$C48</f>
        <v>362.80219780219784</v>
      </c>
      <c r="O143" s="308">
        <f t="shared" si="17"/>
        <v>4271.7032967032974</v>
      </c>
    </row>
    <row r="144" spans="2:15" ht="16.5" thickBot="1" x14ac:dyDescent="0.3">
      <c r="B144" s="227" t="str">
        <f t="shared" si="18"/>
        <v>Mercedes EQB 300 4MATIC</v>
      </c>
      <c r="C144" s="305">
        <f>C49*'List of EV''s'!$C49</f>
        <v>297.34093067426409</v>
      </c>
      <c r="D144" s="306">
        <f>D49*'List of EV''s'!$C49</f>
        <v>268.56600189933522</v>
      </c>
      <c r="E144" s="306">
        <f>E49*'List of EV''s'!$C49</f>
        <v>297.34093067426409</v>
      </c>
      <c r="F144" s="306">
        <f>F49*'List of EV''s'!$C49</f>
        <v>287.74928774928776</v>
      </c>
      <c r="G144" s="306">
        <f>G49*'List of EV''s'!$C49</f>
        <v>297.34093067426409</v>
      </c>
      <c r="H144" s="306">
        <f>H49*'List of EV''s'!$C49</f>
        <v>287.74928774928776</v>
      </c>
      <c r="I144" s="306">
        <f>I49*'List of EV''s'!$C49</f>
        <v>297.34093067426409</v>
      </c>
      <c r="J144" s="306">
        <f>J49*'List of EV''s'!$C49</f>
        <v>297.34093067426409</v>
      </c>
      <c r="K144" s="306">
        <f>K49*'List of EV''s'!$C49</f>
        <v>287.74928774928776</v>
      </c>
      <c r="L144" s="306">
        <f>L49*'List of EV''s'!$C49</f>
        <v>297.34093067426409</v>
      </c>
      <c r="M144" s="306">
        <f>M49*'List of EV''s'!$C49</f>
        <v>287.74928774928776</v>
      </c>
      <c r="N144" s="307">
        <f>N49*'List of EV''s'!$C49</f>
        <v>297.34093067426409</v>
      </c>
      <c r="O144" s="308">
        <f t="shared" si="17"/>
        <v>3500.9496676163353</v>
      </c>
    </row>
    <row r="145" spans="2:15" ht="16.5" thickBot="1" x14ac:dyDescent="0.3">
      <c r="B145" s="227" t="str">
        <f t="shared" si="18"/>
        <v>Mercedes EQB 350 4MATIC</v>
      </c>
      <c r="C145" s="305">
        <f>C50*'List of EV''s'!$C50</f>
        <v>317.39846057026676</v>
      </c>
      <c r="D145" s="306">
        <f>D50*'List of EV''s'!$C50</f>
        <v>286.68248051507965</v>
      </c>
      <c r="E145" s="306">
        <f>E50*'List of EV''s'!$C50</f>
        <v>317.39846057026676</v>
      </c>
      <c r="F145" s="306">
        <f>F50*'List of EV''s'!$C50</f>
        <v>307.15980055187106</v>
      </c>
      <c r="G145" s="306">
        <f>G50*'List of EV''s'!$C50</f>
        <v>317.39846057026676</v>
      </c>
      <c r="H145" s="306">
        <f>H50*'List of EV''s'!$C50</f>
        <v>307.15980055187106</v>
      </c>
      <c r="I145" s="306">
        <f>I50*'List of EV''s'!$C50</f>
        <v>317.39846057026676</v>
      </c>
      <c r="J145" s="306">
        <f>J50*'List of EV''s'!$C50</f>
        <v>317.39846057026676</v>
      </c>
      <c r="K145" s="306">
        <f>K50*'List of EV''s'!$C50</f>
        <v>307.15980055187106</v>
      </c>
      <c r="L145" s="306">
        <f>L50*'List of EV''s'!$C50</f>
        <v>317.39846057026676</v>
      </c>
      <c r="M145" s="306">
        <f>M50*'List of EV''s'!$C50</f>
        <v>307.15980055187106</v>
      </c>
      <c r="N145" s="307">
        <f>N50*'List of EV''s'!$C50</f>
        <v>317.39846057026676</v>
      </c>
      <c r="O145" s="308">
        <f t="shared" si="17"/>
        <v>3737.1109067144312</v>
      </c>
    </row>
    <row r="146" spans="2:15" ht="16.5" thickBot="1" x14ac:dyDescent="0.3">
      <c r="B146" s="227" t="str">
        <f t="shared" si="18"/>
        <v>Mercedes EQS 450+ (RWD)</v>
      </c>
      <c r="C146" s="305">
        <f>C51*'List of EV''s'!$C51</f>
        <v>385.33597549990998</v>
      </c>
      <c r="D146" s="306">
        <f>D51*'List of EV''s'!$C51</f>
        <v>348.04539722572508</v>
      </c>
      <c r="E146" s="306">
        <f>E51*'List of EV''s'!$C51</f>
        <v>385.33597549990998</v>
      </c>
      <c r="F146" s="306">
        <f>F51*'List of EV''s'!$C51</f>
        <v>372.90578274184827</v>
      </c>
      <c r="G146" s="306">
        <f>G51*'List of EV''s'!$C51</f>
        <v>385.33597549990998</v>
      </c>
      <c r="H146" s="306">
        <f>H51*'List of EV''s'!$C51</f>
        <v>372.90578274184827</v>
      </c>
      <c r="I146" s="306">
        <f>I51*'List of EV''s'!$C51</f>
        <v>385.33597549990998</v>
      </c>
      <c r="J146" s="306">
        <f>J51*'List of EV''s'!$C51</f>
        <v>385.33597549990998</v>
      </c>
      <c r="K146" s="306">
        <f>K51*'List of EV''s'!$C51</f>
        <v>372.90578274184827</v>
      </c>
      <c r="L146" s="306">
        <f>L51*'List of EV''s'!$C51</f>
        <v>385.33597549990998</v>
      </c>
      <c r="M146" s="306">
        <f>M51*'List of EV''s'!$C51</f>
        <v>372.90578274184827</v>
      </c>
      <c r="N146" s="307">
        <f>N51*'List of EV''s'!$C51</f>
        <v>385.33597549990998</v>
      </c>
      <c r="O146" s="308">
        <f t="shared" si="17"/>
        <v>4537.0203566924883</v>
      </c>
    </row>
    <row r="147" spans="2:15" ht="16.5" thickBot="1" x14ac:dyDescent="0.3">
      <c r="B147" s="227" t="str">
        <f t="shared" si="18"/>
        <v>Mercedes EQS 450 4MATIC</v>
      </c>
      <c r="C147" s="305">
        <f>C52*'List of EV''s'!$C52</f>
        <v>345.66903684550749</v>
      </c>
      <c r="D147" s="306">
        <f>D52*'List of EV''s'!$C52</f>
        <v>312.21719457013575</v>
      </c>
      <c r="E147" s="306">
        <f>E52*'List of EV''s'!$C52</f>
        <v>345.66903684550749</v>
      </c>
      <c r="F147" s="306">
        <f>F52*'List of EV''s'!$C52</f>
        <v>334.51842275371683</v>
      </c>
      <c r="G147" s="306">
        <f>G52*'List of EV''s'!$C52</f>
        <v>345.66903684550749</v>
      </c>
      <c r="H147" s="306">
        <f>H52*'List of EV''s'!$C52</f>
        <v>334.51842275371683</v>
      </c>
      <c r="I147" s="306">
        <f>I52*'List of EV''s'!$C52</f>
        <v>345.66903684550749</v>
      </c>
      <c r="J147" s="306">
        <f>J52*'List of EV''s'!$C52</f>
        <v>345.66903684550749</v>
      </c>
      <c r="K147" s="306">
        <f>K52*'List of EV''s'!$C52</f>
        <v>334.51842275371683</v>
      </c>
      <c r="L147" s="306">
        <f>L52*'List of EV''s'!$C52</f>
        <v>345.66903684550749</v>
      </c>
      <c r="M147" s="306">
        <f>M52*'List of EV''s'!$C52</f>
        <v>334.51842275371683</v>
      </c>
      <c r="N147" s="307">
        <f>N52*'List of EV''s'!$C52</f>
        <v>345.66903684550749</v>
      </c>
      <c r="O147" s="308">
        <f t="shared" si="17"/>
        <v>4069.9741435035558</v>
      </c>
    </row>
    <row r="148" spans="2:15" ht="16.5" thickBot="1" x14ac:dyDescent="0.3">
      <c r="B148" s="227" t="str">
        <f t="shared" si="18"/>
        <v>Mini Cooper SE</v>
      </c>
      <c r="C148" s="305">
        <f>C53*'List of EV''s'!$C53</f>
        <v>292.24985540775015</v>
      </c>
      <c r="D148" s="306">
        <f>D53*'List of EV''s'!$C53</f>
        <v>263.96761133603241</v>
      </c>
      <c r="E148" s="306">
        <f>E53*'List of EV''s'!$C53</f>
        <v>292.24985540775015</v>
      </c>
      <c r="F148" s="306">
        <f>F53*'List of EV''s'!$C53</f>
        <v>282.82244071717759</v>
      </c>
      <c r="G148" s="306">
        <f>G53*'List of EV''s'!$C53</f>
        <v>292.24985540775015</v>
      </c>
      <c r="H148" s="306">
        <f>H53*'List of EV''s'!$C53</f>
        <v>282.82244071717759</v>
      </c>
      <c r="I148" s="306">
        <f>I53*'List of EV''s'!$C53</f>
        <v>292.24985540775015</v>
      </c>
      <c r="J148" s="306">
        <f>J53*'List of EV''s'!$C53</f>
        <v>292.24985540775015</v>
      </c>
      <c r="K148" s="306">
        <f>K53*'List of EV''s'!$C53</f>
        <v>282.82244071717759</v>
      </c>
      <c r="L148" s="306">
        <f>L53*'List of EV''s'!$C53</f>
        <v>292.24985540775015</v>
      </c>
      <c r="M148" s="306">
        <f>M53*'List of EV''s'!$C53</f>
        <v>282.82244071717759</v>
      </c>
      <c r="N148" s="307">
        <f>N53*'List of EV''s'!$C53</f>
        <v>292.24985540775015</v>
      </c>
      <c r="O148" s="308">
        <f t="shared" si="17"/>
        <v>3441.0063620589935</v>
      </c>
    </row>
    <row r="149" spans="2:15" ht="16.5" thickBot="1" x14ac:dyDescent="0.3">
      <c r="B149" s="227" t="str">
        <f t="shared" si="18"/>
        <v>Nissan Aryia Engage (FWD)</v>
      </c>
      <c r="C149" s="305">
        <f>C54*'List of EV''s'!$C55</f>
        <v>411.63003663003661</v>
      </c>
      <c r="D149" s="306">
        <f>D54*'List of EV''s'!$C55</f>
        <v>371.79487179487177</v>
      </c>
      <c r="E149" s="306">
        <f>E54*'List of EV''s'!$C55</f>
        <v>411.63003663003661</v>
      </c>
      <c r="F149" s="306">
        <f>F54*'List of EV''s'!$C55</f>
        <v>398.35164835164835</v>
      </c>
      <c r="G149" s="306">
        <f>G54*'List of EV''s'!$C55</f>
        <v>411.63003663003661</v>
      </c>
      <c r="H149" s="306">
        <f>H54*'List of EV''s'!$C55</f>
        <v>398.35164835164835</v>
      </c>
      <c r="I149" s="306">
        <f>I54*'List of EV''s'!$C55</f>
        <v>411.63003663003661</v>
      </c>
      <c r="J149" s="306">
        <f>J54*'List of EV''s'!$C55</f>
        <v>411.63003663003661</v>
      </c>
      <c r="K149" s="306">
        <f>K54*'List of EV''s'!$C55</f>
        <v>398.35164835164835</v>
      </c>
      <c r="L149" s="306">
        <f>L54*'List of EV''s'!$C55</f>
        <v>411.63003663003661</v>
      </c>
      <c r="M149" s="306">
        <f>M54*'List of EV''s'!$C55</f>
        <v>398.35164835164835</v>
      </c>
      <c r="N149" s="307">
        <f>N54*'List of EV''s'!$C55</f>
        <v>411.63003663003661</v>
      </c>
      <c r="O149" s="308">
        <f t="shared" si="17"/>
        <v>4846.6117216117209</v>
      </c>
    </row>
    <row r="150" spans="2:15" ht="16.5" thickBot="1" x14ac:dyDescent="0.3">
      <c r="B150" s="227" t="str">
        <f t="shared" si="18"/>
        <v>Nissan Aryia Venture+ (FWD)</v>
      </c>
      <c r="C150" s="305">
        <f>C55*'List of EV''s'!$C56</f>
        <v>292.47397339502606</v>
      </c>
      <c r="D150" s="306">
        <f>D55*'List of EV''s'!$C56</f>
        <v>264.17004048582999</v>
      </c>
      <c r="E150" s="306">
        <f>E55*'List of EV''s'!$C56</f>
        <v>292.47397339502606</v>
      </c>
      <c r="F150" s="306">
        <f>F55*'List of EV''s'!$C56</f>
        <v>283.03932909196067</v>
      </c>
      <c r="G150" s="306">
        <f>G55*'List of EV''s'!$C56</f>
        <v>292.47397339502606</v>
      </c>
      <c r="H150" s="306">
        <f>H55*'List of EV''s'!$C56</f>
        <v>283.03932909196067</v>
      </c>
      <c r="I150" s="306">
        <f>I55*'List of EV''s'!$C56</f>
        <v>292.47397339502606</v>
      </c>
      <c r="J150" s="306">
        <f>J55*'List of EV''s'!$C56</f>
        <v>292.47397339502606</v>
      </c>
      <c r="K150" s="306">
        <f>K55*'List of EV''s'!$C56</f>
        <v>283.03932909196067</v>
      </c>
      <c r="L150" s="306">
        <f>L55*'List of EV''s'!$C56</f>
        <v>292.47397339502606</v>
      </c>
      <c r="M150" s="306">
        <f>M55*'List of EV''s'!$C56</f>
        <v>283.03932909196067</v>
      </c>
      <c r="N150" s="307">
        <f>N55*'List of EV''s'!$C56</f>
        <v>292.47397339502606</v>
      </c>
      <c r="O150" s="308">
        <f t="shared" si="17"/>
        <v>3443.6451706188541</v>
      </c>
    </row>
    <row r="151" spans="2:15" ht="16.5" thickBot="1" x14ac:dyDescent="0.3">
      <c r="B151" s="227" t="str">
        <f t="shared" si="18"/>
        <v>Nissan Aryia Evolve+ (FWD)</v>
      </c>
      <c r="C151" s="305">
        <f>C56*'List of EV''s'!$C58</f>
        <v>307.6542834328302</v>
      </c>
      <c r="D151" s="306">
        <f>D56*'List of EV''s'!$C58</f>
        <v>277.8812882619111</v>
      </c>
      <c r="E151" s="306">
        <f>E56*'List of EV''s'!$C58</f>
        <v>307.6542834328302</v>
      </c>
      <c r="F151" s="306">
        <f>F56*'List of EV''s'!$C58</f>
        <v>297.72995170919046</v>
      </c>
      <c r="G151" s="306">
        <f>G56*'List of EV''s'!$C58</f>
        <v>307.6542834328302</v>
      </c>
      <c r="H151" s="306">
        <f>H56*'List of EV''s'!$C58</f>
        <v>297.72995170919046</v>
      </c>
      <c r="I151" s="306">
        <f>I56*'List of EV''s'!$C58</f>
        <v>307.6542834328302</v>
      </c>
      <c r="J151" s="306">
        <f>J56*'List of EV''s'!$C58</f>
        <v>307.6542834328302</v>
      </c>
      <c r="K151" s="306">
        <f>K56*'List of EV''s'!$C58</f>
        <v>297.72995170919046</v>
      </c>
      <c r="L151" s="306">
        <f>L56*'List of EV''s'!$C58</f>
        <v>307.6542834328302</v>
      </c>
      <c r="M151" s="306">
        <f>M56*'List of EV''s'!$C58</f>
        <v>297.72995170919046</v>
      </c>
      <c r="N151" s="307">
        <f>N56*'List of EV''s'!$C58</f>
        <v>307.6542834328302</v>
      </c>
      <c r="O151" s="308">
        <f t="shared" si="17"/>
        <v>3622.3810791284845</v>
      </c>
    </row>
    <row r="152" spans="2:15" ht="16.5" thickBot="1" x14ac:dyDescent="0.3">
      <c r="B152" s="227" t="str">
        <f t="shared" ref="B152:B157" si="19">B57</f>
        <v>Nissan Aryia Empower+ (FWD)</v>
      </c>
      <c r="C152" s="305">
        <f>C57*'List of EV''s'!$C59</f>
        <v>222.78413627894599</v>
      </c>
      <c r="D152" s="306">
        <f>D57*'List of EV''s'!$C59</f>
        <v>201.22438115517701</v>
      </c>
      <c r="E152" s="306">
        <f>E57*'List of EV''s'!$C59</f>
        <v>222.78413627894599</v>
      </c>
      <c r="F152" s="306">
        <f>F57*'List of EV''s'!$C59</f>
        <v>215.59755123768963</v>
      </c>
      <c r="G152" s="306">
        <f>G57*'List of EV''s'!$C59</f>
        <v>222.78413627894599</v>
      </c>
      <c r="H152" s="306">
        <f>H57*'List of EV''s'!$C59</f>
        <v>215.59755123768963</v>
      </c>
      <c r="I152" s="306">
        <f>I57*'List of EV''s'!$C59</f>
        <v>222.78413627894599</v>
      </c>
      <c r="J152" s="306">
        <f>J57*'List of EV''s'!$C59</f>
        <v>222.78413627894599</v>
      </c>
      <c r="K152" s="306">
        <f>K57*'List of EV''s'!$C59</f>
        <v>215.59755123768963</v>
      </c>
      <c r="L152" s="306">
        <f>L57*'List of EV''s'!$C59</f>
        <v>222.78413627894599</v>
      </c>
      <c r="M152" s="306">
        <f>M57*'List of EV''s'!$C59</f>
        <v>215.59755123768963</v>
      </c>
      <c r="N152" s="307">
        <f>N57*'List of EV''s'!$C59</f>
        <v>222.78413627894599</v>
      </c>
      <c r="O152" s="308">
        <f t="shared" ref="O152:O153" si="20">SUM(C152:N152)</f>
        <v>2623.1035400585574</v>
      </c>
    </row>
    <row r="153" spans="2:15" ht="16.5" thickBot="1" x14ac:dyDescent="0.3">
      <c r="B153" s="227" t="str">
        <f t="shared" si="19"/>
        <v>Nissan Aryia Premiere (FWD)</v>
      </c>
      <c r="C153" s="305">
        <f>C58*'List of EV''s'!$C60</f>
        <v>307.6542834328302</v>
      </c>
      <c r="D153" s="306">
        <f>D58*'List of EV''s'!$C60</f>
        <v>277.8812882619111</v>
      </c>
      <c r="E153" s="306">
        <f>E58*'List of EV''s'!$C60</f>
        <v>307.6542834328302</v>
      </c>
      <c r="F153" s="306">
        <f>F58*'List of EV''s'!$C60</f>
        <v>297.72995170919046</v>
      </c>
      <c r="G153" s="306">
        <f>G58*'List of EV''s'!$C60</f>
        <v>307.6542834328302</v>
      </c>
      <c r="H153" s="306">
        <f>H58*'List of EV''s'!$C60</f>
        <v>297.72995170919046</v>
      </c>
      <c r="I153" s="306">
        <f>I58*'List of EV''s'!$C60</f>
        <v>307.6542834328302</v>
      </c>
      <c r="J153" s="306">
        <f>J58*'List of EV''s'!$C60</f>
        <v>307.6542834328302</v>
      </c>
      <c r="K153" s="306">
        <f>K58*'List of EV''s'!$C60</f>
        <v>297.72995170919046</v>
      </c>
      <c r="L153" s="306">
        <f>L58*'List of EV''s'!$C60</f>
        <v>307.6542834328302</v>
      </c>
      <c r="M153" s="306">
        <f>M58*'List of EV''s'!$C60</f>
        <v>297.72995170919046</v>
      </c>
      <c r="N153" s="307">
        <f>N58*'List of EV''s'!$C60</f>
        <v>307.6542834328302</v>
      </c>
      <c r="O153" s="308">
        <f t="shared" si="20"/>
        <v>3622.3810791284845</v>
      </c>
    </row>
    <row r="154" spans="2:15" ht="16.5" thickBot="1" x14ac:dyDescent="0.3">
      <c r="B154" s="227" t="str">
        <f t="shared" si="19"/>
        <v>Nissan Aryia Engage (AWD)</v>
      </c>
      <c r="C154" s="305">
        <f>C59*'List of EV''s'!$C61</f>
        <v>433.71750201018494</v>
      </c>
      <c r="D154" s="306">
        <f>D59*'List of EV''s'!$C61</f>
        <v>391.7448405253283</v>
      </c>
      <c r="E154" s="306">
        <f>E59*'List of EV''s'!$C61</f>
        <v>433.71750201018494</v>
      </c>
      <c r="F154" s="306">
        <f>F59*'List of EV''s'!$C61</f>
        <v>419.72661484856604</v>
      </c>
      <c r="G154" s="306">
        <f>G59*'List of EV''s'!$C61</f>
        <v>433.71750201018494</v>
      </c>
      <c r="H154" s="306">
        <f>H59*'List of EV''s'!$C61</f>
        <v>419.72661484856604</v>
      </c>
      <c r="I154" s="306">
        <f>I59*'List of EV''s'!$C61</f>
        <v>433.71750201018494</v>
      </c>
      <c r="J154" s="306">
        <f>J59*'List of EV''s'!$C61</f>
        <v>433.71750201018494</v>
      </c>
      <c r="K154" s="306">
        <f>K59*'List of EV''s'!$C61</f>
        <v>419.72661484856604</v>
      </c>
      <c r="L154" s="306">
        <f>L59*'List of EV''s'!$C61</f>
        <v>433.71750201018494</v>
      </c>
      <c r="M154" s="306">
        <f>M59*'List of EV''s'!$C61</f>
        <v>419.72661484856604</v>
      </c>
      <c r="N154" s="307">
        <f>N59*'List of EV''s'!$C61</f>
        <v>433.71750201018494</v>
      </c>
      <c r="O154" s="308">
        <f t="shared" ref="O154:O156" si="21">SUM(C154:N154)</f>
        <v>5106.6738139908866</v>
      </c>
    </row>
    <row r="155" spans="2:15" ht="16.5" thickBot="1" x14ac:dyDescent="0.3">
      <c r="B155" s="227" t="str">
        <f t="shared" si="19"/>
        <v>Nissan Aryia Engage+ (AWD)</v>
      </c>
      <c r="C155" s="305">
        <f>C60*'List of EV''s'!$C62</f>
        <v>326.88267614738209</v>
      </c>
      <c r="D155" s="306">
        <f>D60*'List of EV''s'!$C62</f>
        <v>295.24886877828055</v>
      </c>
      <c r="E155" s="306">
        <f>E60*'List of EV''s'!$C62</f>
        <v>326.88267614738209</v>
      </c>
      <c r="F155" s="306">
        <f>F60*'List of EV''s'!$C62</f>
        <v>316.33807369101487</v>
      </c>
      <c r="G155" s="306">
        <f>G60*'List of EV''s'!$C62</f>
        <v>326.88267614738209</v>
      </c>
      <c r="H155" s="306">
        <f>H60*'List of EV''s'!$C62</f>
        <v>316.33807369101487</v>
      </c>
      <c r="I155" s="306">
        <f>I60*'List of EV''s'!$C62</f>
        <v>326.88267614738209</v>
      </c>
      <c r="J155" s="306">
        <f>J60*'List of EV''s'!$C62</f>
        <v>326.88267614738209</v>
      </c>
      <c r="K155" s="306">
        <f>K60*'List of EV''s'!$C62</f>
        <v>316.33807369101487</v>
      </c>
      <c r="L155" s="306">
        <f>L60*'List of EV''s'!$C62</f>
        <v>326.88267614738209</v>
      </c>
      <c r="M155" s="306">
        <f>M60*'List of EV''s'!$C62</f>
        <v>316.33807369101487</v>
      </c>
      <c r="N155" s="307">
        <f>N60*'List of EV''s'!$C62</f>
        <v>326.88267614738209</v>
      </c>
      <c r="O155" s="308">
        <f t="shared" si="21"/>
        <v>3848.7798965740139</v>
      </c>
    </row>
    <row r="156" spans="2:15" ht="16.5" thickBot="1" x14ac:dyDescent="0.3">
      <c r="B156" s="227" t="str">
        <f t="shared" si="19"/>
        <v>Nissan Aryia Evolve+ (AWD)</v>
      </c>
      <c r="C156" s="305">
        <f>C61*'List of EV''s'!$C63</f>
        <v>150.29088558500325</v>
      </c>
      <c r="D156" s="306">
        <f>D61*'List of EV''s'!$C63</f>
        <v>135.74660633484163</v>
      </c>
      <c r="E156" s="306">
        <f>E61*'List of EV''s'!$C63</f>
        <v>150.29088558500325</v>
      </c>
      <c r="F156" s="306">
        <f>F61*'List of EV''s'!$C63</f>
        <v>145.44279250161603</v>
      </c>
      <c r="G156" s="306">
        <f>G61*'List of EV''s'!$C63</f>
        <v>150.29088558500325</v>
      </c>
      <c r="H156" s="306">
        <f>H61*'List of EV''s'!$C63</f>
        <v>145.44279250161603</v>
      </c>
      <c r="I156" s="306">
        <f>I61*'List of EV''s'!$C63</f>
        <v>150.29088558500325</v>
      </c>
      <c r="J156" s="306">
        <f>J61*'List of EV''s'!$C63</f>
        <v>150.29088558500325</v>
      </c>
      <c r="K156" s="306">
        <f>K61*'List of EV''s'!$C63</f>
        <v>145.44279250161603</v>
      </c>
      <c r="L156" s="306">
        <f>L61*'List of EV''s'!$C63</f>
        <v>150.29088558500325</v>
      </c>
      <c r="M156" s="306">
        <f>M61*'List of EV''s'!$C63</f>
        <v>145.44279250161603</v>
      </c>
      <c r="N156" s="307">
        <f>N61*'List of EV''s'!$C63</f>
        <v>150.29088558500325</v>
      </c>
      <c r="O156" s="308">
        <f t="shared" si="21"/>
        <v>1769.5539754363285</v>
      </c>
    </row>
    <row r="157" spans="2:15" ht="16.5" thickBot="1" x14ac:dyDescent="0.3">
      <c r="B157" s="227" t="str">
        <f t="shared" si="19"/>
        <v>Nissan Aryia Platinum+ (AWD)</v>
      </c>
      <c r="C157" s="305">
        <f>C62*'List of EV''s'!$C64</f>
        <v>237.31324854920362</v>
      </c>
      <c r="D157" s="306">
        <f>D62*'List of EV''s'!$C64</f>
        <v>214.34745030250647</v>
      </c>
      <c r="E157" s="306">
        <f>E62*'List of EV''s'!$C64</f>
        <v>237.31324854920362</v>
      </c>
      <c r="F157" s="306">
        <f>F62*'List of EV''s'!$C64</f>
        <v>229.65798246697122</v>
      </c>
      <c r="G157" s="306">
        <f>G62*'List of EV''s'!$C64</f>
        <v>237.31324854920362</v>
      </c>
      <c r="H157" s="306">
        <f>H62*'List of EV''s'!$C64</f>
        <v>229.65798246697122</v>
      </c>
      <c r="I157" s="306">
        <f>I62*'List of EV''s'!$C64</f>
        <v>237.31324854920362</v>
      </c>
      <c r="J157" s="306">
        <f>J62*'List of EV''s'!$C64</f>
        <v>237.31324854920362</v>
      </c>
      <c r="K157" s="306">
        <f>K62*'List of EV''s'!$C64</f>
        <v>229.65798246697122</v>
      </c>
      <c r="L157" s="306">
        <f>L62*'List of EV''s'!$C64</f>
        <v>237.31324854920362</v>
      </c>
      <c r="M157" s="306">
        <f>M62*'List of EV''s'!$C64</f>
        <v>229.65798246697122</v>
      </c>
      <c r="N157" s="307">
        <f>N62*'List of EV''s'!$C64</f>
        <v>237.31324854920362</v>
      </c>
      <c r="O157" s="308">
        <f t="shared" ref="O157" si="22">SUM(C157:N157)</f>
        <v>2794.1721200148168</v>
      </c>
    </row>
    <row r="158" spans="2:15" ht="16.5" thickBot="1" x14ac:dyDescent="0.3">
      <c r="B158" s="227" t="str">
        <f t="shared" ref="B158:B181" si="23">B63</f>
        <v>Nissan Leaf</v>
      </c>
      <c r="C158" s="305">
        <f>C63*'List of EV''s'!$C63</f>
        <v>274.35651596725427</v>
      </c>
      <c r="D158" s="306">
        <f>D63*'List of EV''s'!$C63</f>
        <v>247.80588538977804</v>
      </c>
      <c r="E158" s="306">
        <f>E63*'List of EV''s'!$C63</f>
        <v>274.35651596725427</v>
      </c>
      <c r="F158" s="306">
        <f>F63*'List of EV''s'!$C63</f>
        <v>265.50630577476215</v>
      </c>
      <c r="G158" s="306">
        <f>G63*'List of EV''s'!$C63</f>
        <v>274.35651596725427</v>
      </c>
      <c r="H158" s="306">
        <f>H63*'List of EV''s'!$C63</f>
        <v>265.50630577476215</v>
      </c>
      <c r="I158" s="306">
        <f>I63*'List of EV''s'!$C63</f>
        <v>274.35651596725427</v>
      </c>
      <c r="J158" s="306">
        <f>J63*'List of EV''s'!$C63</f>
        <v>274.35651596725427</v>
      </c>
      <c r="K158" s="306">
        <f>K63*'List of EV''s'!$C63</f>
        <v>265.50630577476215</v>
      </c>
      <c r="L158" s="306">
        <f>L63*'List of EV''s'!$C63</f>
        <v>274.35651596725427</v>
      </c>
      <c r="M158" s="306">
        <f>M63*'List of EV''s'!$C63</f>
        <v>265.50630577476215</v>
      </c>
      <c r="N158" s="307">
        <f>N63*'List of EV''s'!$C63</f>
        <v>274.35651596725427</v>
      </c>
      <c r="O158" s="308">
        <f t="shared" si="17"/>
        <v>3230.3267202596066</v>
      </c>
    </row>
    <row r="159" spans="2:15" ht="16.5" thickBot="1" x14ac:dyDescent="0.3">
      <c r="B159" s="227" t="str">
        <f t="shared" si="23"/>
        <v>Nissan Leaf ePlus</v>
      </c>
      <c r="C159" s="305">
        <f>C64*'List of EV''s'!$C64</f>
        <v>280.36565204706801</v>
      </c>
      <c r="D159" s="306">
        <f>D64*'List of EV''s'!$C64</f>
        <v>253.23349217154524</v>
      </c>
      <c r="E159" s="306">
        <f>E64*'List of EV''s'!$C64</f>
        <v>280.36565204706801</v>
      </c>
      <c r="F159" s="306">
        <f>F64*'List of EV''s'!$C64</f>
        <v>271.32159875522706</v>
      </c>
      <c r="G159" s="306">
        <f>G64*'List of EV''s'!$C64</f>
        <v>280.36565204706801</v>
      </c>
      <c r="H159" s="306">
        <f>H64*'List of EV''s'!$C64</f>
        <v>271.32159875522706</v>
      </c>
      <c r="I159" s="306">
        <f>I64*'List of EV''s'!$C64</f>
        <v>280.36565204706801</v>
      </c>
      <c r="J159" s="306">
        <f>J64*'List of EV''s'!$C64</f>
        <v>280.36565204706801</v>
      </c>
      <c r="K159" s="306">
        <f>K64*'List of EV''s'!$C64</f>
        <v>271.32159875522706</v>
      </c>
      <c r="L159" s="306">
        <f>L64*'List of EV''s'!$C64</f>
        <v>280.36565204706801</v>
      </c>
      <c r="M159" s="306">
        <f>M64*'List of EV''s'!$C64</f>
        <v>271.32159875522706</v>
      </c>
      <c r="N159" s="307">
        <f>N64*'List of EV''s'!$C64</f>
        <v>280.36565204706801</v>
      </c>
      <c r="O159" s="308">
        <f t="shared" si="17"/>
        <v>3301.07945152193</v>
      </c>
    </row>
    <row r="160" spans="2:15" ht="16.5" thickBot="1" x14ac:dyDescent="0.3">
      <c r="B160" s="227" t="str">
        <f t="shared" si="23"/>
        <v>Polestar 2 (AWD)</v>
      </c>
      <c r="C160" s="305">
        <f>C65*'List of EV''s'!$C65</f>
        <v>306.5934065934066</v>
      </c>
      <c r="D160" s="306">
        <f>D65*'List of EV''s'!$C65</f>
        <v>276.92307692307691</v>
      </c>
      <c r="E160" s="306">
        <f>E65*'List of EV''s'!$C65</f>
        <v>306.5934065934066</v>
      </c>
      <c r="F160" s="306">
        <f>F65*'List of EV''s'!$C65</f>
        <v>296.7032967032967</v>
      </c>
      <c r="G160" s="306">
        <f>G65*'List of EV''s'!$C65</f>
        <v>306.5934065934066</v>
      </c>
      <c r="H160" s="306">
        <f>H65*'List of EV''s'!$C65</f>
        <v>296.7032967032967</v>
      </c>
      <c r="I160" s="306">
        <f>I65*'List of EV''s'!$C65</f>
        <v>306.5934065934066</v>
      </c>
      <c r="J160" s="306">
        <f>J65*'List of EV''s'!$C65</f>
        <v>306.5934065934066</v>
      </c>
      <c r="K160" s="306">
        <f>K65*'List of EV''s'!$C65</f>
        <v>296.7032967032967</v>
      </c>
      <c r="L160" s="306">
        <f>L65*'List of EV''s'!$C65</f>
        <v>306.5934065934066</v>
      </c>
      <c r="M160" s="306">
        <f>M65*'List of EV''s'!$C65</f>
        <v>296.7032967032967</v>
      </c>
      <c r="N160" s="307">
        <f>N65*'List of EV''s'!$C65</f>
        <v>306.5934065934066</v>
      </c>
      <c r="O160" s="308">
        <f t="shared" si="17"/>
        <v>3609.8901098901101</v>
      </c>
    </row>
    <row r="161" spans="2:15" ht="16.5" thickBot="1" x14ac:dyDescent="0.3">
      <c r="B161" s="227" t="str">
        <f t="shared" si="23"/>
        <v>Polestar 2 (FWD)</v>
      </c>
      <c r="C161" s="305">
        <f>C66*'List of EV''s'!$C66</f>
        <v>295.23809523809524</v>
      </c>
      <c r="D161" s="306">
        <f>D66*'List of EV''s'!$C66</f>
        <v>266.66666666666663</v>
      </c>
      <c r="E161" s="306">
        <f>E66*'List of EV''s'!$C66</f>
        <v>295.23809523809524</v>
      </c>
      <c r="F161" s="306">
        <f>F66*'List of EV''s'!$C66</f>
        <v>285.71428571428572</v>
      </c>
      <c r="G161" s="306">
        <f>G66*'List of EV''s'!$C66</f>
        <v>295.23809523809524</v>
      </c>
      <c r="H161" s="306">
        <f>H66*'List of EV''s'!$C66</f>
        <v>285.71428571428572</v>
      </c>
      <c r="I161" s="306">
        <f>I66*'List of EV''s'!$C66</f>
        <v>295.23809523809524</v>
      </c>
      <c r="J161" s="306">
        <f>J66*'List of EV''s'!$C66</f>
        <v>295.23809523809524</v>
      </c>
      <c r="K161" s="306">
        <f>K66*'List of EV''s'!$C66</f>
        <v>285.71428571428572</v>
      </c>
      <c r="L161" s="306">
        <f>L66*'List of EV''s'!$C66</f>
        <v>295.23809523809524</v>
      </c>
      <c r="M161" s="306">
        <f>M66*'List of EV''s'!$C66</f>
        <v>285.71428571428572</v>
      </c>
      <c r="N161" s="307">
        <f>N66*'List of EV''s'!$C66</f>
        <v>295.23809523809524</v>
      </c>
      <c r="O161" s="308">
        <f t="shared" si="17"/>
        <v>3476.1904761904766</v>
      </c>
    </row>
    <row r="162" spans="2:15" ht="16.5" thickBot="1" x14ac:dyDescent="0.3">
      <c r="B162" s="227" t="str">
        <f t="shared" si="23"/>
        <v>Porsche Taycan Turbo</v>
      </c>
      <c r="C162" s="305">
        <f>C67*'List of EV''s'!$C67</f>
        <v>422.41758241758248</v>
      </c>
      <c r="D162" s="306">
        <f>D67*'List of EV''s'!$C67</f>
        <v>381.53846153846149</v>
      </c>
      <c r="E162" s="306">
        <f>E67*'List of EV''s'!$C67</f>
        <v>422.41758241758248</v>
      </c>
      <c r="F162" s="306">
        <f>F67*'List of EV''s'!$C67</f>
        <v>408.79120879120876</v>
      </c>
      <c r="G162" s="306">
        <f>G67*'List of EV''s'!$C67</f>
        <v>422.41758241758248</v>
      </c>
      <c r="H162" s="306">
        <f>H67*'List of EV''s'!$C67</f>
        <v>408.79120879120876</v>
      </c>
      <c r="I162" s="306">
        <f>I67*'List of EV''s'!$C67</f>
        <v>422.41758241758248</v>
      </c>
      <c r="J162" s="306">
        <f>J67*'List of EV''s'!$C67</f>
        <v>422.41758241758248</v>
      </c>
      <c r="K162" s="306">
        <f>K67*'List of EV''s'!$C67</f>
        <v>408.79120879120876</v>
      </c>
      <c r="L162" s="306">
        <f>L67*'List of EV''s'!$C67</f>
        <v>422.41758241758248</v>
      </c>
      <c r="M162" s="306">
        <f>M67*'List of EV''s'!$C67</f>
        <v>408.79120879120876</v>
      </c>
      <c r="N162" s="307">
        <f>N67*'List of EV''s'!$C67</f>
        <v>422.41758241758248</v>
      </c>
      <c r="O162" s="308">
        <f t="shared" si="17"/>
        <v>4973.6263736263736</v>
      </c>
    </row>
    <row r="163" spans="2:15" ht="16.5" thickBot="1" x14ac:dyDescent="0.3">
      <c r="B163" s="227" t="str">
        <f t="shared" si="23"/>
        <v>Rivian R1S</v>
      </c>
      <c r="C163" s="305">
        <f>C68*'List of EV''s'!$C68</f>
        <v>436.60453470580057</v>
      </c>
      <c r="D163" s="306">
        <f>D68*'List of EV''s'!$C68</f>
        <v>394.35248296007785</v>
      </c>
      <c r="E163" s="306">
        <f>E68*'List of EV''s'!$C68</f>
        <v>436.60453470580057</v>
      </c>
      <c r="F163" s="306">
        <f>F68*'List of EV''s'!$C68</f>
        <v>422.52051745722628</v>
      </c>
      <c r="G163" s="306">
        <f>G68*'List of EV''s'!$C68</f>
        <v>436.60453470580057</v>
      </c>
      <c r="H163" s="306">
        <f>H68*'List of EV''s'!$C68</f>
        <v>422.52051745722628</v>
      </c>
      <c r="I163" s="306">
        <f>I68*'List of EV''s'!$C68</f>
        <v>436.60453470580057</v>
      </c>
      <c r="J163" s="306">
        <f>J68*'List of EV''s'!$C68</f>
        <v>436.60453470580057</v>
      </c>
      <c r="K163" s="306">
        <f>K68*'List of EV''s'!$C68</f>
        <v>422.52051745722628</v>
      </c>
      <c r="L163" s="306">
        <f>L68*'List of EV''s'!$C68</f>
        <v>436.60453470580057</v>
      </c>
      <c r="M163" s="306">
        <f>M68*'List of EV''s'!$C68</f>
        <v>422.52051745722628</v>
      </c>
      <c r="N163" s="307">
        <f>N68*'List of EV''s'!$C68</f>
        <v>436.60453470580057</v>
      </c>
      <c r="O163" s="308">
        <f t="shared" si="17"/>
        <v>5140.6662957295875</v>
      </c>
    </row>
    <row r="164" spans="2:15" ht="16.5" thickBot="1" x14ac:dyDescent="0.3">
      <c r="B164" s="227" t="str">
        <f t="shared" si="23"/>
        <v>Rivian R1T</v>
      </c>
      <c r="C164" s="305">
        <f>C69*'List of EV''s'!$C69</f>
        <v>439.38545530902223</v>
      </c>
      <c r="D164" s="306">
        <f>D69*'List of EV''s'!$C69</f>
        <v>396.86428221460068</v>
      </c>
      <c r="E164" s="306">
        <f>E69*'List of EV''s'!$C69</f>
        <v>439.38545530902223</v>
      </c>
      <c r="F164" s="306">
        <f>F69*'List of EV''s'!$C69</f>
        <v>425.21173094421499</v>
      </c>
      <c r="G164" s="306">
        <f>G69*'List of EV''s'!$C69</f>
        <v>439.38545530902223</v>
      </c>
      <c r="H164" s="306">
        <f>H69*'List of EV''s'!$C69</f>
        <v>425.21173094421499</v>
      </c>
      <c r="I164" s="306">
        <f>I69*'List of EV''s'!$C69</f>
        <v>439.38545530902223</v>
      </c>
      <c r="J164" s="306">
        <f>J69*'List of EV''s'!$C69</f>
        <v>439.38545530902223</v>
      </c>
      <c r="K164" s="306">
        <f>K69*'List of EV''s'!$C69</f>
        <v>425.21173094421499</v>
      </c>
      <c r="L164" s="306">
        <f>L69*'List of EV''s'!$C69</f>
        <v>439.38545530902223</v>
      </c>
      <c r="M164" s="306">
        <f>M69*'List of EV''s'!$C69</f>
        <v>425.21173094421499</v>
      </c>
      <c r="N164" s="307">
        <f>N69*'List of EV''s'!$C69</f>
        <v>439.38545530902223</v>
      </c>
      <c r="O164" s="308">
        <f t="shared" si="17"/>
        <v>5173.4093931546158</v>
      </c>
    </row>
    <row r="165" spans="2:15" ht="16.5" thickBot="1" x14ac:dyDescent="0.3">
      <c r="B165" s="227" t="str">
        <f t="shared" si="23"/>
        <v>Rivian R1T (Long Range)</v>
      </c>
      <c r="C165" s="305">
        <f>C70*'List of EV''s'!$C70</f>
        <v>459.89010989010995</v>
      </c>
      <c r="D165" s="306">
        <f>D70*'List of EV''s'!$C70</f>
        <v>415.38461538461542</v>
      </c>
      <c r="E165" s="306">
        <f>E70*'List of EV''s'!$C70</f>
        <v>459.89010989010995</v>
      </c>
      <c r="F165" s="306">
        <f>F70*'List of EV''s'!$C70</f>
        <v>445.05494505494505</v>
      </c>
      <c r="G165" s="306">
        <f>G70*'List of EV''s'!$C70</f>
        <v>459.89010989010995</v>
      </c>
      <c r="H165" s="306">
        <f>H70*'List of EV''s'!$C70</f>
        <v>445.05494505494505</v>
      </c>
      <c r="I165" s="306">
        <f>I70*'List of EV''s'!$C70</f>
        <v>459.89010989010995</v>
      </c>
      <c r="J165" s="306">
        <f>J70*'List of EV''s'!$C70</f>
        <v>459.89010989010995</v>
      </c>
      <c r="K165" s="306">
        <f>K70*'List of EV''s'!$C70</f>
        <v>445.05494505494505</v>
      </c>
      <c r="L165" s="306">
        <f>L70*'List of EV''s'!$C70</f>
        <v>459.89010989010995</v>
      </c>
      <c r="M165" s="306">
        <f>M70*'List of EV''s'!$C70</f>
        <v>445.05494505494505</v>
      </c>
      <c r="N165" s="307">
        <f>N70*'List of EV''s'!$C70</f>
        <v>459.89010989010995</v>
      </c>
      <c r="O165" s="308">
        <f t="shared" si="17"/>
        <v>5414.8351648351654</v>
      </c>
    </row>
    <row r="166" spans="2:15" ht="16.5" thickBot="1" x14ac:dyDescent="0.3">
      <c r="B166" s="227" t="str">
        <f t="shared" si="23"/>
        <v>Subaru Soltera (Premium Trim)</v>
      </c>
      <c r="C166" s="305">
        <f>C71*'List of EV''s'!$C71</f>
        <v>326.31578947368422</v>
      </c>
      <c r="D166" s="306">
        <f>D71*'List of EV''s'!$C71</f>
        <v>294.73684210526312</v>
      </c>
      <c r="E166" s="306">
        <f>E71*'List of EV''s'!$C71</f>
        <v>326.31578947368422</v>
      </c>
      <c r="F166" s="306">
        <f>F71*'List of EV''s'!$C71</f>
        <v>315.78947368421052</v>
      </c>
      <c r="G166" s="306">
        <f>G71*'List of EV''s'!$C71</f>
        <v>326.31578947368422</v>
      </c>
      <c r="H166" s="306">
        <f>H71*'List of EV''s'!$C71</f>
        <v>315.78947368421052</v>
      </c>
      <c r="I166" s="306">
        <f>I71*'List of EV''s'!$C71</f>
        <v>326.31578947368422</v>
      </c>
      <c r="J166" s="306">
        <f>J71*'List of EV''s'!$C71</f>
        <v>326.31578947368422</v>
      </c>
      <c r="K166" s="306">
        <f>K71*'List of EV''s'!$C71</f>
        <v>315.78947368421052</v>
      </c>
      <c r="L166" s="306">
        <f>L71*'List of EV''s'!$C71</f>
        <v>326.31578947368422</v>
      </c>
      <c r="M166" s="306">
        <f>M71*'List of EV''s'!$C71</f>
        <v>315.78947368421052</v>
      </c>
      <c r="N166" s="307">
        <f>N71*'List of EV''s'!$C71</f>
        <v>326.31578947368422</v>
      </c>
      <c r="O166" s="308">
        <f t="shared" si="17"/>
        <v>3842.1052631578941</v>
      </c>
    </row>
    <row r="167" spans="2:15" ht="16.5" thickBot="1" x14ac:dyDescent="0.3">
      <c r="B167" s="227" t="str">
        <f t="shared" si="23"/>
        <v>Subaru Soltera (Limited/Touring Trim)</v>
      </c>
      <c r="C167" s="305">
        <f>C72*'List of EV''s'!$C72</f>
        <v>335.13513513513516</v>
      </c>
      <c r="D167" s="306">
        <f>D72*'List of EV''s'!$C72</f>
        <v>302.70270270270271</v>
      </c>
      <c r="E167" s="306">
        <f>E72*'List of EV''s'!$C72</f>
        <v>335.13513513513516</v>
      </c>
      <c r="F167" s="306">
        <f>F72*'List of EV''s'!$C72</f>
        <v>324.32432432432432</v>
      </c>
      <c r="G167" s="306">
        <f>G72*'List of EV''s'!$C72</f>
        <v>335.13513513513516</v>
      </c>
      <c r="H167" s="306">
        <f>H72*'List of EV''s'!$C72</f>
        <v>324.32432432432432</v>
      </c>
      <c r="I167" s="306">
        <f>I72*'List of EV''s'!$C72</f>
        <v>335.13513513513516</v>
      </c>
      <c r="J167" s="306">
        <f>J72*'List of EV''s'!$C72</f>
        <v>335.13513513513516</v>
      </c>
      <c r="K167" s="306">
        <f>K72*'List of EV''s'!$C72</f>
        <v>324.32432432432432</v>
      </c>
      <c r="L167" s="306">
        <f>L72*'List of EV''s'!$C72</f>
        <v>335.13513513513516</v>
      </c>
      <c r="M167" s="306">
        <f>M72*'List of EV''s'!$C72</f>
        <v>324.32432432432432</v>
      </c>
      <c r="N167" s="307">
        <f>N72*'List of EV''s'!$C72</f>
        <v>335.13513513513516</v>
      </c>
      <c r="O167" s="308">
        <f t="shared" si="17"/>
        <v>3945.9459459459454</v>
      </c>
    </row>
    <row r="168" spans="2:15" ht="16.5" thickBot="1" x14ac:dyDescent="0.3">
      <c r="B168" s="227" t="str">
        <f t="shared" si="23"/>
        <v>Tesla Model 3  (Long Range)</v>
      </c>
      <c r="C168" s="305">
        <f>C73*'List of EV''s'!$C73</f>
        <v>251.56382079459004</v>
      </c>
      <c r="D168" s="306">
        <f>D73*'List of EV''s'!$C73</f>
        <v>227.2189349112426</v>
      </c>
      <c r="E168" s="306">
        <f>E73*'List of EV''s'!$C73</f>
        <v>251.56382079459004</v>
      </c>
      <c r="F168" s="306">
        <f>F73*'List of EV''s'!$C73</f>
        <v>243.44885883347419</v>
      </c>
      <c r="G168" s="306">
        <f>G73*'List of EV''s'!$C73</f>
        <v>251.56382079459004</v>
      </c>
      <c r="H168" s="306">
        <f>H73*'List of EV''s'!$C73</f>
        <v>243.44885883347419</v>
      </c>
      <c r="I168" s="306">
        <f>I73*'List of EV''s'!$C73</f>
        <v>251.56382079459004</v>
      </c>
      <c r="J168" s="306">
        <f>J73*'List of EV''s'!$C73</f>
        <v>251.56382079459004</v>
      </c>
      <c r="K168" s="306">
        <f>K73*'List of EV''s'!$C73</f>
        <v>243.44885883347419</v>
      </c>
      <c r="L168" s="306">
        <f>L73*'List of EV''s'!$C73</f>
        <v>251.56382079459004</v>
      </c>
      <c r="M168" s="306">
        <f>M73*'List of EV''s'!$C73</f>
        <v>243.44885883347419</v>
      </c>
      <c r="N168" s="307">
        <f>N73*'List of EV''s'!$C73</f>
        <v>251.56382079459004</v>
      </c>
      <c r="O168" s="308">
        <f t="shared" si="17"/>
        <v>2961.9611158072698</v>
      </c>
    </row>
    <row r="169" spans="2:15" ht="16.5" thickBot="1" x14ac:dyDescent="0.3">
      <c r="B169" s="227" t="str">
        <f t="shared" si="23"/>
        <v>Tesla Model 3  (Standard Range Plus)</v>
      </c>
      <c r="C169" s="305">
        <f>C74*'List of EV''s'!$C74</f>
        <v>225.43632837750488</v>
      </c>
      <c r="D169" s="306">
        <f>D74*'List of EV''s'!$C74</f>
        <v>203.61990950226243</v>
      </c>
      <c r="E169" s="306">
        <f>E74*'List of EV''s'!$C74</f>
        <v>225.43632837750488</v>
      </c>
      <c r="F169" s="306">
        <f>F74*'List of EV''s'!$C74</f>
        <v>218.16418875242405</v>
      </c>
      <c r="G169" s="306">
        <f>G74*'List of EV''s'!$C74</f>
        <v>225.43632837750488</v>
      </c>
      <c r="H169" s="306">
        <f>H74*'List of EV''s'!$C74</f>
        <v>218.16418875242405</v>
      </c>
      <c r="I169" s="306">
        <f>I74*'List of EV''s'!$C74</f>
        <v>225.43632837750488</v>
      </c>
      <c r="J169" s="306">
        <f>J74*'List of EV''s'!$C74</f>
        <v>225.43632837750488</v>
      </c>
      <c r="K169" s="306">
        <f>K74*'List of EV''s'!$C74</f>
        <v>218.16418875242405</v>
      </c>
      <c r="L169" s="306">
        <f>L74*'List of EV''s'!$C74</f>
        <v>225.43632837750488</v>
      </c>
      <c r="M169" s="306">
        <f>M74*'List of EV''s'!$C74</f>
        <v>218.16418875242405</v>
      </c>
      <c r="N169" s="307">
        <f>N74*'List of EV''s'!$C74</f>
        <v>225.43632837750488</v>
      </c>
      <c r="O169" s="308">
        <f t="shared" si="17"/>
        <v>2654.3309631544935</v>
      </c>
    </row>
    <row r="170" spans="2:15" ht="16.5" thickBot="1" x14ac:dyDescent="0.3">
      <c r="B170" s="227" t="str">
        <f t="shared" si="23"/>
        <v>Tesla Model 3 (Performance)</v>
      </c>
      <c r="C170" s="305">
        <f>C75*'List of EV''s'!$C75</f>
        <v>259.54997383568815</v>
      </c>
      <c r="D170" s="306">
        <f>D75*'List of EV''s'!$C75</f>
        <v>234.43223443223445</v>
      </c>
      <c r="E170" s="306">
        <f>E75*'List of EV''s'!$C75</f>
        <v>259.54997383568815</v>
      </c>
      <c r="F170" s="306">
        <f>F75*'List of EV''s'!$C75</f>
        <v>251.17739403453686</v>
      </c>
      <c r="G170" s="306">
        <f>G75*'List of EV''s'!$C75</f>
        <v>259.54997383568815</v>
      </c>
      <c r="H170" s="306">
        <f>H75*'List of EV''s'!$C75</f>
        <v>251.17739403453686</v>
      </c>
      <c r="I170" s="306">
        <f>I75*'List of EV''s'!$C75</f>
        <v>259.54997383568815</v>
      </c>
      <c r="J170" s="306">
        <f>J75*'List of EV''s'!$C75</f>
        <v>259.54997383568815</v>
      </c>
      <c r="K170" s="306">
        <f>K75*'List of EV''s'!$C75</f>
        <v>251.17739403453686</v>
      </c>
      <c r="L170" s="306">
        <f>L75*'List of EV''s'!$C75</f>
        <v>259.54997383568815</v>
      </c>
      <c r="M170" s="306">
        <f>M75*'List of EV''s'!$C75</f>
        <v>251.17739403453686</v>
      </c>
      <c r="N170" s="307">
        <f>N75*'List of EV''s'!$C75</f>
        <v>259.54997383568815</v>
      </c>
      <c r="O170" s="308">
        <f t="shared" si="17"/>
        <v>3055.9916274201987</v>
      </c>
    </row>
    <row r="171" spans="2:15" ht="16.5" thickBot="1" x14ac:dyDescent="0.3">
      <c r="B171" s="227" t="str">
        <f t="shared" si="23"/>
        <v>Tesla Model S (Long Range)</v>
      </c>
      <c r="C171" s="305">
        <f>C76*'List of EV''s'!$C76</f>
        <v>252.34025234025233</v>
      </c>
      <c r="D171" s="306">
        <f>D76*'List of EV''s'!$C76</f>
        <v>227.92022792022792</v>
      </c>
      <c r="E171" s="306">
        <f>E76*'List of EV''s'!$C76</f>
        <v>252.34025234025233</v>
      </c>
      <c r="F171" s="306">
        <f>F76*'List of EV''s'!$C76</f>
        <v>244.20024420024419</v>
      </c>
      <c r="G171" s="306">
        <f>G76*'List of EV''s'!$C76</f>
        <v>252.34025234025233</v>
      </c>
      <c r="H171" s="306">
        <f>H76*'List of EV''s'!$C76</f>
        <v>244.20024420024419</v>
      </c>
      <c r="I171" s="306">
        <f>I76*'List of EV''s'!$C76</f>
        <v>252.34025234025233</v>
      </c>
      <c r="J171" s="306">
        <f>J76*'List of EV''s'!$C76</f>
        <v>252.34025234025233</v>
      </c>
      <c r="K171" s="306">
        <f>K76*'List of EV''s'!$C76</f>
        <v>244.20024420024419</v>
      </c>
      <c r="L171" s="306">
        <f>L76*'List of EV''s'!$C76</f>
        <v>252.34025234025233</v>
      </c>
      <c r="M171" s="306">
        <f>M76*'List of EV''s'!$C76</f>
        <v>244.20024420024419</v>
      </c>
      <c r="N171" s="307">
        <f>N76*'List of EV''s'!$C76</f>
        <v>252.34025234025233</v>
      </c>
      <c r="O171" s="308">
        <f t="shared" si="17"/>
        <v>2971.102971102971</v>
      </c>
    </row>
    <row r="172" spans="2:15" ht="16.5" thickBot="1" x14ac:dyDescent="0.3">
      <c r="B172" s="227" t="str">
        <f t="shared" si="23"/>
        <v>Tesla Model S (Plaid)</v>
      </c>
      <c r="C172" s="305">
        <f>C77*'List of EV''s'!$C77</f>
        <v>258.07525807525809</v>
      </c>
      <c r="D172" s="306">
        <f>D77*'List of EV''s'!$C77</f>
        <v>233.10023310023311</v>
      </c>
      <c r="E172" s="306">
        <f>E77*'List of EV''s'!$C77</f>
        <v>258.07525807525809</v>
      </c>
      <c r="F172" s="306">
        <f>F77*'List of EV''s'!$C77</f>
        <v>249.75024975024974</v>
      </c>
      <c r="G172" s="306">
        <f>G77*'List of EV''s'!$C77</f>
        <v>258.07525807525809</v>
      </c>
      <c r="H172" s="306">
        <f>H77*'List of EV''s'!$C77</f>
        <v>249.75024975024974</v>
      </c>
      <c r="I172" s="306">
        <f>I77*'List of EV''s'!$C77</f>
        <v>258.07525807525809</v>
      </c>
      <c r="J172" s="306">
        <f>J77*'List of EV''s'!$C77</f>
        <v>258.07525807525809</v>
      </c>
      <c r="K172" s="306">
        <f>K77*'List of EV''s'!$C77</f>
        <v>249.75024975024974</v>
      </c>
      <c r="L172" s="306">
        <f>L77*'List of EV''s'!$C77</f>
        <v>258.07525807525809</v>
      </c>
      <c r="M172" s="306">
        <f>M77*'List of EV''s'!$C77</f>
        <v>249.75024975024974</v>
      </c>
      <c r="N172" s="307">
        <f>N77*'List of EV''s'!$C77</f>
        <v>258.07525807525809</v>
      </c>
      <c r="O172" s="308">
        <f t="shared" si="17"/>
        <v>3038.6280386280387</v>
      </c>
    </row>
    <row r="173" spans="2:15" ht="16.5" thickBot="1" x14ac:dyDescent="0.3">
      <c r="B173" s="227" t="str">
        <f t="shared" si="23"/>
        <v>Tesla Model X  (Long Range)</v>
      </c>
      <c r="C173" s="305">
        <f>C78*'List of EV''s'!$C78</f>
        <v>293.67184539598338</v>
      </c>
      <c r="D173" s="306">
        <f>D78*'List of EV''s'!$C78</f>
        <v>265.25198938992042</v>
      </c>
      <c r="E173" s="306">
        <f>E78*'List of EV''s'!$C78</f>
        <v>293.67184539598338</v>
      </c>
      <c r="F173" s="306">
        <f>F78*'List of EV''s'!$C78</f>
        <v>284.19856006062901</v>
      </c>
      <c r="G173" s="306">
        <f>G78*'List of EV''s'!$C78</f>
        <v>293.67184539598338</v>
      </c>
      <c r="H173" s="306">
        <f>H78*'List of EV''s'!$C78</f>
        <v>284.19856006062901</v>
      </c>
      <c r="I173" s="306">
        <f>I78*'List of EV''s'!$C78</f>
        <v>293.67184539598338</v>
      </c>
      <c r="J173" s="306">
        <f>J78*'List of EV''s'!$C78</f>
        <v>293.67184539598338</v>
      </c>
      <c r="K173" s="306">
        <f>K78*'List of EV''s'!$C78</f>
        <v>284.19856006062901</v>
      </c>
      <c r="L173" s="306">
        <f>L78*'List of EV''s'!$C78</f>
        <v>293.67184539598338</v>
      </c>
      <c r="M173" s="306">
        <f>M78*'List of EV''s'!$C78</f>
        <v>284.19856006062901</v>
      </c>
      <c r="N173" s="307">
        <f>N78*'List of EV''s'!$C78</f>
        <v>293.67184539598338</v>
      </c>
      <c r="O173" s="308">
        <f t="shared" si="17"/>
        <v>3457.74914740432</v>
      </c>
    </row>
    <row r="174" spans="2:15" ht="16.5" thickBot="1" x14ac:dyDescent="0.3">
      <c r="B174" s="227" t="str">
        <f t="shared" si="23"/>
        <v>Tesla Model X (Plaid)</v>
      </c>
      <c r="C174" s="305">
        <f>C79*'List of EV''s'!$C79</f>
        <v>337.28647590033734</v>
      </c>
      <c r="D174" s="306">
        <f>D79*'List of EV''s'!$C79</f>
        <v>304.64584920030467</v>
      </c>
      <c r="E174" s="306">
        <f>E79*'List of EV''s'!$C79</f>
        <v>337.28647590033734</v>
      </c>
      <c r="F174" s="306">
        <f>F79*'List of EV''s'!$C79</f>
        <v>326.40626700032641</v>
      </c>
      <c r="G174" s="306">
        <f>G79*'List of EV''s'!$C79</f>
        <v>337.28647590033734</v>
      </c>
      <c r="H174" s="306">
        <f>H79*'List of EV''s'!$C79</f>
        <v>326.40626700032641</v>
      </c>
      <c r="I174" s="306">
        <f>I79*'List of EV''s'!$C79</f>
        <v>337.28647590033734</v>
      </c>
      <c r="J174" s="306">
        <f>J79*'List of EV''s'!$C79</f>
        <v>337.28647590033734</v>
      </c>
      <c r="K174" s="306">
        <f>K79*'List of EV''s'!$C79</f>
        <v>326.40626700032641</v>
      </c>
      <c r="L174" s="306">
        <f>L79*'List of EV''s'!$C79</f>
        <v>337.28647590033734</v>
      </c>
      <c r="M174" s="306">
        <f>M79*'List of EV''s'!$C79</f>
        <v>326.40626700032641</v>
      </c>
      <c r="N174" s="307">
        <f>N79*'List of EV''s'!$C79</f>
        <v>337.28647590033734</v>
      </c>
      <c r="O174" s="308">
        <f t="shared" si="17"/>
        <v>3971.2762485039716</v>
      </c>
    </row>
    <row r="175" spans="2:15" ht="16.5" thickBot="1" x14ac:dyDescent="0.3">
      <c r="B175" s="227" t="str">
        <f t="shared" si="23"/>
        <v>Telsa Model Y</v>
      </c>
      <c r="C175" s="305">
        <f>C80*'List of EV''s'!$C80</f>
        <v>247.61904761904762</v>
      </c>
      <c r="D175" s="306">
        <f>D80*'List of EV''s'!$C80</f>
        <v>223.65591397849462</v>
      </c>
      <c r="E175" s="306">
        <f>E80*'List of EV''s'!$C80</f>
        <v>247.61904761904762</v>
      </c>
      <c r="F175" s="306">
        <f>F80*'List of EV''s'!$C80</f>
        <v>239.63133640552994</v>
      </c>
      <c r="G175" s="306">
        <f>G80*'List of EV''s'!$C80</f>
        <v>247.61904761904762</v>
      </c>
      <c r="H175" s="306">
        <f>H80*'List of EV''s'!$C80</f>
        <v>239.63133640552994</v>
      </c>
      <c r="I175" s="306">
        <f>I80*'List of EV''s'!$C80</f>
        <v>247.61904761904762</v>
      </c>
      <c r="J175" s="306">
        <f>J80*'List of EV''s'!$C80</f>
        <v>247.61904761904762</v>
      </c>
      <c r="K175" s="306">
        <f>K80*'List of EV''s'!$C80</f>
        <v>239.63133640552994</v>
      </c>
      <c r="L175" s="306">
        <f>L80*'List of EV''s'!$C80</f>
        <v>247.61904761904762</v>
      </c>
      <c r="M175" s="306">
        <f>M80*'List of EV''s'!$C80</f>
        <v>239.63133640552994</v>
      </c>
      <c r="N175" s="307">
        <f>N80*'List of EV''s'!$C80</f>
        <v>247.61904761904762</v>
      </c>
      <c r="O175" s="308">
        <f t="shared" ref="O175" si="24">SUM(C175:N175)</f>
        <v>2915.5145929339483</v>
      </c>
    </row>
    <row r="176" spans="2:15" ht="16.5" thickBot="1" x14ac:dyDescent="0.3">
      <c r="B176" s="227" t="str">
        <f t="shared" si="23"/>
        <v>Tesla Model Y (Long Range)</v>
      </c>
      <c r="C176" s="305">
        <f>C81*'List of EV''s'!$C81</f>
        <v>249.30069930069934</v>
      </c>
      <c r="D176" s="306">
        <f>D81*'List of EV''s'!$C81</f>
        <v>225.17482517482517</v>
      </c>
      <c r="E176" s="306">
        <f>E81*'List of EV''s'!$C81</f>
        <v>249.30069930069934</v>
      </c>
      <c r="F176" s="306">
        <f>F81*'List of EV''s'!$C81</f>
        <v>241.25874125874125</v>
      </c>
      <c r="G176" s="306">
        <f>G81*'List of EV''s'!$C81</f>
        <v>249.30069930069934</v>
      </c>
      <c r="H176" s="306">
        <f>H81*'List of EV''s'!$C81</f>
        <v>241.25874125874125</v>
      </c>
      <c r="I176" s="306">
        <f>I81*'List of EV''s'!$C81</f>
        <v>249.30069930069934</v>
      </c>
      <c r="J176" s="306">
        <f>J81*'List of EV''s'!$C81</f>
        <v>249.30069930069934</v>
      </c>
      <c r="K176" s="306">
        <f>K81*'List of EV''s'!$C81</f>
        <v>241.25874125874125</v>
      </c>
      <c r="L176" s="306">
        <f>L81*'List of EV''s'!$C81</f>
        <v>249.30069930069934</v>
      </c>
      <c r="M176" s="306">
        <f>M81*'List of EV''s'!$C81</f>
        <v>241.25874125874125</v>
      </c>
      <c r="N176" s="307">
        <f>N81*'List of EV''s'!$C81</f>
        <v>249.30069930069934</v>
      </c>
      <c r="O176" s="308">
        <f t="shared" si="17"/>
        <v>2935.3146853146854</v>
      </c>
    </row>
    <row r="177" spans="2:15" ht="16.5" thickBot="1" x14ac:dyDescent="0.3">
      <c r="B177" s="227" t="str">
        <f t="shared" si="23"/>
        <v>Tesla Model Y (Performance)</v>
      </c>
      <c r="C177" s="305">
        <f>C82*'List of EV''s'!$C82</f>
        <v>271.51561309977154</v>
      </c>
      <c r="D177" s="306">
        <f>D82*'List of EV''s'!$C82</f>
        <v>245.23990860624525</v>
      </c>
      <c r="E177" s="306">
        <f>E82*'List of EV''s'!$C82</f>
        <v>271.51561309977154</v>
      </c>
      <c r="F177" s="306">
        <f>F82*'List of EV''s'!$C82</f>
        <v>262.75704493526274</v>
      </c>
      <c r="G177" s="306">
        <f>G82*'List of EV''s'!$C82</f>
        <v>271.51561309977154</v>
      </c>
      <c r="H177" s="306">
        <f>H82*'List of EV''s'!$C82</f>
        <v>262.75704493526274</v>
      </c>
      <c r="I177" s="306">
        <f>I82*'List of EV''s'!$C82</f>
        <v>271.51561309977154</v>
      </c>
      <c r="J177" s="306">
        <f>J82*'List of EV''s'!$C82</f>
        <v>271.51561309977154</v>
      </c>
      <c r="K177" s="306">
        <f>K82*'List of EV''s'!$C82</f>
        <v>262.75704493526274</v>
      </c>
      <c r="L177" s="306">
        <f>L82*'List of EV''s'!$C82</f>
        <v>271.51561309977154</v>
      </c>
      <c r="M177" s="306">
        <f>M82*'List of EV''s'!$C82</f>
        <v>262.75704493526274</v>
      </c>
      <c r="N177" s="307">
        <f>N82*'List of EV''s'!$C82</f>
        <v>271.51561309977154</v>
      </c>
      <c r="O177" s="308">
        <f t="shared" si="17"/>
        <v>3196.8773800456975</v>
      </c>
    </row>
    <row r="178" spans="2:15" ht="16.5" thickBot="1" x14ac:dyDescent="0.3">
      <c r="B178" s="227" t="str">
        <f t="shared" si="23"/>
        <v>Toyota bZ4X (XLE FWD)</v>
      </c>
      <c r="C178" s="305">
        <f>C83*'List of EV''s'!$C83</f>
        <v>289.56043956043959</v>
      </c>
      <c r="D178" s="306">
        <f>D83*'List of EV''s'!$C83</f>
        <v>261.53846153846155</v>
      </c>
      <c r="E178" s="306">
        <f>E83*'List of EV''s'!$C83</f>
        <v>289.56043956043959</v>
      </c>
      <c r="F178" s="306">
        <f>F83*'List of EV''s'!$C83</f>
        <v>280.21978021978026</v>
      </c>
      <c r="G178" s="306">
        <f>G83*'List of EV''s'!$C83</f>
        <v>289.56043956043959</v>
      </c>
      <c r="H178" s="306">
        <f>H83*'List of EV''s'!$C83</f>
        <v>280.21978021978026</v>
      </c>
      <c r="I178" s="306">
        <f>I83*'List of EV''s'!$C83</f>
        <v>289.56043956043959</v>
      </c>
      <c r="J178" s="306">
        <f>J83*'List of EV''s'!$C83</f>
        <v>289.56043956043959</v>
      </c>
      <c r="K178" s="306">
        <f>K83*'List of EV''s'!$C83</f>
        <v>280.21978021978026</v>
      </c>
      <c r="L178" s="306">
        <f>L83*'List of EV''s'!$C83</f>
        <v>289.56043956043959</v>
      </c>
      <c r="M178" s="306">
        <f>M83*'List of EV''s'!$C83</f>
        <v>280.21978021978026</v>
      </c>
      <c r="N178" s="307">
        <f>N83*'List of EV''s'!$C83</f>
        <v>289.56043956043959</v>
      </c>
      <c r="O178" s="308">
        <f t="shared" si="17"/>
        <v>3409.3406593406598</v>
      </c>
    </row>
    <row r="179" spans="2:15" ht="16.5" thickBot="1" x14ac:dyDescent="0.3">
      <c r="B179" s="227" t="str">
        <f t="shared" si="23"/>
        <v>Toyota bZ4X (XLE AWD)</v>
      </c>
      <c r="C179" s="305">
        <f>C84*'List of EV''s'!$C84</f>
        <v>328.69022869022871</v>
      </c>
      <c r="D179" s="306">
        <f>D84*'List of EV''s'!$C84</f>
        <v>296.8814968814969</v>
      </c>
      <c r="E179" s="306">
        <f>E84*'List of EV''s'!$C84</f>
        <v>328.69022869022871</v>
      </c>
      <c r="F179" s="306">
        <f>F84*'List of EV''s'!$C84</f>
        <v>318.08731808731812</v>
      </c>
      <c r="G179" s="306">
        <f>G84*'List of EV''s'!$C84</f>
        <v>328.69022869022871</v>
      </c>
      <c r="H179" s="306">
        <f>H84*'List of EV''s'!$C84</f>
        <v>318.08731808731812</v>
      </c>
      <c r="I179" s="306">
        <f>I84*'List of EV''s'!$C84</f>
        <v>328.69022869022871</v>
      </c>
      <c r="J179" s="306">
        <f>J84*'List of EV''s'!$C84</f>
        <v>328.69022869022871</v>
      </c>
      <c r="K179" s="306">
        <f>K84*'List of EV''s'!$C84</f>
        <v>318.08731808731812</v>
      </c>
      <c r="L179" s="306">
        <f>L84*'List of EV''s'!$C84</f>
        <v>328.69022869022871</v>
      </c>
      <c r="M179" s="306">
        <f>M84*'List of EV''s'!$C84</f>
        <v>318.08731808731812</v>
      </c>
      <c r="N179" s="307">
        <f>N84*'List of EV''s'!$C84</f>
        <v>328.69022869022871</v>
      </c>
      <c r="O179" s="308">
        <f t="shared" ref="O179:O187" si="25">SUM(C179:N179)</f>
        <v>3870.0623700623705</v>
      </c>
    </row>
    <row r="180" spans="2:15" ht="16.5" thickBot="1" x14ac:dyDescent="0.3">
      <c r="B180" s="227" t="str">
        <f t="shared" si="23"/>
        <v>Toyota bZ4X (Limited FWD)</v>
      </c>
      <c r="C180" s="305">
        <f>C85*'List of EV''s'!$C85</f>
        <v>320.04048582995955</v>
      </c>
      <c r="D180" s="306">
        <f>D85*'List of EV''s'!$C85</f>
        <v>289.0688259109312</v>
      </c>
      <c r="E180" s="306">
        <f>E85*'List of EV''s'!$C85</f>
        <v>320.04048582995955</v>
      </c>
      <c r="F180" s="306">
        <f>F85*'List of EV''s'!$C85</f>
        <v>309.71659919028343</v>
      </c>
      <c r="G180" s="306">
        <f>G85*'List of EV''s'!$C85</f>
        <v>320.04048582995955</v>
      </c>
      <c r="H180" s="306">
        <f>H85*'List of EV''s'!$C85</f>
        <v>309.71659919028343</v>
      </c>
      <c r="I180" s="306">
        <f>I85*'List of EV''s'!$C85</f>
        <v>320.04048582995955</v>
      </c>
      <c r="J180" s="306">
        <f>J85*'List of EV''s'!$C85</f>
        <v>320.04048582995955</v>
      </c>
      <c r="K180" s="306">
        <f>K85*'List of EV''s'!$C85</f>
        <v>309.71659919028343</v>
      </c>
      <c r="L180" s="306">
        <f>L85*'List of EV''s'!$C85</f>
        <v>320.04048582995955</v>
      </c>
      <c r="M180" s="306">
        <f>M85*'List of EV''s'!$C85</f>
        <v>309.71659919028343</v>
      </c>
      <c r="N180" s="307">
        <f>N85*'List of EV''s'!$C85</f>
        <v>320.04048582995955</v>
      </c>
      <c r="O180" s="308">
        <f t="shared" si="25"/>
        <v>3768.2186234817814</v>
      </c>
    </row>
    <row r="181" spans="2:15" ht="16.5" thickBot="1" x14ac:dyDescent="0.3">
      <c r="B181" s="227" t="str">
        <f t="shared" si="23"/>
        <v>Toyota bZ4X (Limited AWD)</v>
      </c>
      <c r="C181" s="305">
        <f>C86*'List of EV''s'!$C86</f>
        <v>328.69022869022871</v>
      </c>
      <c r="D181" s="306">
        <f>D86*'List of EV''s'!$C86</f>
        <v>296.8814968814969</v>
      </c>
      <c r="E181" s="306">
        <f>E86*'List of EV''s'!$C86</f>
        <v>328.69022869022871</v>
      </c>
      <c r="F181" s="306">
        <f>F86*'List of EV''s'!$C86</f>
        <v>318.08731808731812</v>
      </c>
      <c r="G181" s="306">
        <f>G86*'List of EV''s'!$C86</f>
        <v>328.69022869022871</v>
      </c>
      <c r="H181" s="306">
        <f>H86*'List of EV''s'!$C86</f>
        <v>318.08731808731812</v>
      </c>
      <c r="I181" s="306">
        <f>I86*'List of EV''s'!$C86</f>
        <v>328.69022869022871</v>
      </c>
      <c r="J181" s="306">
        <f>J86*'List of EV''s'!$C86</f>
        <v>328.69022869022871</v>
      </c>
      <c r="K181" s="306">
        <f>K86*'List of EV''s'!$C86</f>
        <v>318.08731808731812</v>
      </c>
      <c r="L181" s="306">
        <f>L86*'List of EV''s'!$C86</f>
        <v>328.69022869022871</v>
      </c>
      <c r="M181" s="306">
        <f>M86*'List of EV''s'!$C86</f>
        <v>318.08731808731812</v>
      </c>
      <c r="N181" s="307">
        <f>N86*'List of EV''s'!$C86</f>
        <v>328.69022869022871</v>
      </c>
      <c r="O181" s="308">
        <f t="shared" si="25"/>
        <v>3870.0623700623705</v>
      </c>
    </row>
    <row r="182" spans="2:15" ht="16.5" thickBot="1" x14ac:dyDescent="0.3">
      <c r="B182" s="227" t="str">
        <f t="shared" ref="B182:B185" si="26">B87</f>
        <v>Vinfast VF 6 Eco</v>
      </c>
      <c r="C182" s="305">
        <f>C87*'List of EV''s'!$C87</f>
        <v>245.60439560439565</v>
      </c>
      <c r="D182" s="306">
        <f>D87*'List of EV''s'!$C87</f>
        <v>221.83622828784121</v>
      </c>
      <c r="E182" s="306">
        <f>E87*'List of EV''s'!$C87</f>
        <v>245.60439560439565</v>
      </c>
      <c r="F182" s="306">
        <f>F87*'List of EV''s'!$C87</f>
        <v>237.68167316554411</v>
      </c>
      <c r="G182" s="306">
        <f>G87*'List of EV''s'!$C87</f>
        <v>245.60439560439565</v>
      </c>
      <c r="H182" s="306">
        <f>H87*'List of EV''s'!$C87</f>
        <v>237.68167316554411</v>
      </c>
      <c r="I182" s="306">
        <f>I87*'List of EV''s'!$C87</f>
        <v>245.60439560439565</v>
      </c>
      <c r="J182" s="306">
        <f>J87*'List of EV''s'!$C87</f>
        <v>245.60439560439565</v>
      </c>
      <c r="K182" s="306">
        <f>K87*'List of EV''s'!$C87</f>
        <v>237.68167316554411</v>
      </c>
      <c r="L182" s="306">
        <f>L87*'List of EV''s'!$C87</f>
        <v>245.60439560439565</v>
      </c>
      <c r="M182" s="306">
        <f>M87*'List of EV''s'!$C87</f>
        <v>237.68167316554411</v>
      </c>
      <c r="N182" s="307">
        <f>N87*'List of EV''s'!$C87</f>
        <v>245.60439560439565</v>
      </c>
      <c r="O182" s="308">
        <f t="shared" ref="O182:O185" si="27">SUM(C182:N182)</f>
        <v>2891.7936901807866</v>
      </c>
    </row>
    <row r="183" spans="2:15" ht="16.5" thickBot="1" x14ac:dyDescent="0.3">
      <c r="B183" s="227" t="str">
        <f t="shared" si="26"/>
        <v>Vinfast VF 6 Plus</v>
      </c>
      <c r="C183" s="305">
        <f>C88*'List of EV''s'!$C88</f>
        <v>257.00375573793298</v>
      </c>
      <c r="D183" s="306">
        <f>D88*'List of EV''s'!$C88</f>
        <v>232.13242453748782</v>
      </c>
      <c r="E183" s="306">
        <f>E88*'List of EV''s'!$C88</f>
        <v>257.00375573793298</v>
      </c>
      <c r="F183" s="306">
        <f>F88*'List of EV''s'!$C88</f>
        <v>248.71331200445124</v>
      </c>
      <c r="G183" s="306">
        <f>G88*'List of EV''s'!$C88</f>
        <v>257.00375573793298</v>
      </c>
      <c r="H183" s="306">
        <f>H88*'List of EV''s'!$C88</f>
        <v>248.71331200445124</v>
      </c>
      <c r="I183" s="306">
        <f>I88*'List of EV''s'!$C88</f>
        <v>257.00375573793298</v>
      </c>
      <c r="J183" s="306">
        <f>J88*'List of EV''s'!$C88</f>
        <v>257.00375573793298</v>
      </c>
      <c r="K183" s="306">
        <f>K88*'List of EV''s'!$C88</f>
        <v>248.71331200445124</v>
      </c>
      <c r="L183" s="306">
        <f>L88*'List of EV''s'!$C88</f>
        <v>257.00375573793298</v>
      </c>
      <c r="M183" s="306">
        <f>M88*'List of EV''s'!$C88</f>
        <v>248.71331200445124</v>
      </c>
      <c r="N183" s="307">
        <f>N88*'List of EV''s'!$C88</f>
        <v>257.00375573793298</v>
      </c>
      <c r="O183" s="308">
        <f t="shared" si="27"/>
        <v>3026.0119627208232</v>
      </c>
    </row>
    <row r="184" spans="2:15" ht="16.5" thickBot="1" x14ac:dyDescent="0.3">
      <c r="B184" s="227" t="str">
        <f t="shared" si="26"/>
        <v>Vinfast VF 7 Eco</v>
      </c>
      <c r="C184" s="305">
        <f>C89*'List of EV''s'!$C89</f>
        <v>274.83908948194664</v>
      </c>
      <c r="D184" s="306">
        <f>D89*'List of EV''s'!$C89</f>
        <v>248.24175824175825</v>
      </c>
      <c r="E184" s="306">
        <f>E89*'List of EV''s'!$C89</f>
        <v>274.83908948194664</v>
      </c>
      <c r="F184" s="306">
        <f>F89*'List of EV''s'!$C89</f>
        <v>265.97331240188379</v>
      </c>
      <c r="G184" s="306">
        <f>G89*'List of EV''s'!$C89</f>
        <v>274.83908948194664</v>
      </c>
      <c r="H184" s="306">
        <f>H89*'List of EV''s'!$C89</f>
        <v>265.97331240188379</v>
      </c>
      <c r="I184" s="306">
        <f>I89*'List of EV''s'!$C89</f>
        <v>274.83908948194664</v>
      </c>
      <c r="J184" s="306">
        <f>J89*'List of EV''s'!$C89</f>
        <v>274.83908948194664</v>
      </c>
      <c r="K184" s="306">
        <f>K89*'List of EV''s'!$C89</f>
        <v>265.97331240188379</v>
      </c>
      <c r="L184" s="306">
        <f>L89*'List of EV''s'!$C89</f>
        <v>274.83908948194664</v>
      </c>
      <c r="M184" s="306">
        <f>M89*'List of EV''s'!$C89</f>
        <v>265.97331240188379</v>
      </c>
      <c r="N184" s="307">
        <f>N89*'List of EV''s'!$C89</f>
        <v>274.83908948194664</v>
      </c>
      <c r="O184" s="308">
        <f t="shared" si="27"/>
        <v>3236.0086342229206</v>
      </c>
    </row>
    <row r="185" spans="2:15" ht="16.5" thickBot="1" x14ac:dyDescent="0.3">
      <c r="B185" s="227" t="str">
        <f t="shared" si="26"/>
        <v>Vinfast VF 7 Plus</v>
      </c>
      <c r="C185" s="305">
        <f>C90*'List of EV''s'!$C90</f>
        <v>286.76398228637038</v>
      </c>
      <c r="D185" s="306">
        <f>D90*'List of EV''s'!$C90</f>
        <v>259.0126291618829</v>
      </c>
      <c r="E185" s="306">
        <f>E90*'List of EV''s'!$C90</f>
        <v>286.76398228637038</v>
      </c>
      <c r="F185" s="306">
        <f>F90*'List of EV''s'!$C90</f>
        <v>277.51353124487451</v>
      </c>
      <c r="G185" s="306">
        <f>G90*'List of EV''s'!$C90</f>
        <v>286.76398228637038</v>
      </c>
      <c r="H185" s="306">
        <f>H90*'List of EV''s'!$C90</f>
        <v>277.51353124487451</v>
      </c>
      <c r="I185" s="306">
        <f>I90*'List of EV''s'!$C90</f>
        <v>286.76398228637038</v>
      </c>
      <c r="J185" s="306">
        <f>J90*'List of EV''s'!$C90</f>
        <v>286.76398228637038</v>
      </c>
      <c r="K185" s="306">
        <f>K90*'List of EV''s'!$C90</f>
        <v>277.51353124487451</v>
      </c>
      <c r="L185" s="306">
        <f>L90*'List of EV''s'!$C90</f>
        <v>286.76398228637038</v>
      </c>
      <c r="M185" s="306">
        <f>M90*'List of EV''s'!$C90</f>
        <v>277.51353124487451</v>
      </c>
      <c r="N185" s="307">
        <f>N90*'List of EV''s'!$C90</f>
        <v>286.76398228637038</v>
      </c>
      <c r="O185" s="308">
        <f t="shared" si="27"/>
        <v>3376.4146301459737</v>
      </c>
    </row>
    <row r="186" spans="2:15" ht="16.5" thickBot="1" x14ac:dyDescent="0.3">
      <c r="B186" s="227" t="str">
        <f t="shared" ref="B186:B192" si="28">B91</f>
        <v>Volkswagon ID.4 Entry-Level</v>
      </c>
      <c r="C186" s="305">
        <f>C91*'List of EV''s'!$C91</f>
        <v>303.17051369682952</v>
      </c>
      <c r="D186" s="306">
        <f>D91*'List of EV''s'!$C91</f>
        <v>273.8314317261686</v>
      </c>
      <c r="E186" s="306">
        <f>E91*'List of EV''s'!$C91</f>
        <v>303.17051369682952</v>
      </c>
      <c r="F186" s="306">
        <f>F91*'List of EV''s'!$C91</f>
        <v>293.39081970660919</v>
      </c>
      <c r="G186" s="306">
        <f>G91*'List of EV''s'!$C91</f>
        <v>303.17051369682952</v>
      </c>
      <c r="H186" s="306">
        <f>H91*'List of EV''s'!$C91</f>
        <v>293.39081970660919</v>
      </c>
      <c r="I186" s="306">
        <f>I91*'List of EV''s'!$C91</f>
        <v>303.17051369682952</v>
      </c>
      <c r="J186" s="306">
        <f>J91*'List of EV''s'!$C91</f>
        <v>303.17051369682952</v>
      </c>
      <c r="K186" s="306">
        <f>K91*'List of EV''s'!$C91</f>
        <v>293.39081970660919</v>
      </c>
      <c r="L186" s="306">
        <f>L91*'List of EV''s'!$C91</f>
        <v>303.17051369682952</v>
      </c>
      <c r="M186" s="306">
        <f>M91*'List of EV''s'!$C91</f>
        <v>293.39081970660919</v>
      </c>
      <c r="N186" s="307">
        <f>N91*'List of EV''s'!$C91</f>
        <v>303.17051369682952</v>
      </c>
      <c r="O186" s="308">
        <f t="shared" si="25"/>
        <v>3569.5883064304121</v>
      </c>
    </row>
    <row r="187" spans="2:15" ht="16.5" thickBot="1" x14ac:dyDescent="0.3">
      <c r="B187" s="227" t="str">
        <f t="shared" si="28"/>
        <v>Volkswagon ID.4 Pro (RWD)</v>
      </c>
      <c r="C187" s="305">
        <f>C92*'List of EV''s'!$C92</f>
        <v>304.73526473526476</v>
      </c>
      <c r="D187" s="306">
        <f>D92*'List of EV''s'!$C92</f>
        <v>275.24475524475525</v>
      </c>
      <c r="E187" s="306">
        <f>E92*'List of EV''s'!$C92</f>
        <v>304.73526473526476</v>
      </c>
      <c r="F187" s="306">
        <f>F92*'List of EV''s'!$C92</f>
        <v>294.90509490509487</v>
      </c>
      <c r="G187" s="306">
        <f>G92*'List of EV''s'!$C92</f>
        <v>304.73526473526476</v>
      </c>
      <c r="H187" s="306">
        <f>H92*'List of EV''s'!$C92</f>
        <v>294.90509490509487</v>
      </c>
      <c r="I187" s="306">
        <f>I92*'List of EV''s'!$C92</f>
        <v>304.73526473526476</v>
      </c>
      <c r="J187" s="306">
        <f>J92*'List of EV''s'!$C92</f>
        <v>304.73526473526476</v>
      </c>
      <c r="K187" s="306">
        <f>K92*'List of EV''s'!$C92</f>
        <v>294.90509490509487</v>
      </c>
      <c r="L187" s="306">
        <f>L92*'List of EV''s'!$C92</f>
        <v>304.73526473526476</v>
      </c>
      <c r="M187" s="306">
        <f>M92*'List of EV''s'!$C92</f>
        <v>294.90509490509487</v>
      </c>
      <c r="N187" s="307">
        <f>N92*'List of EV''s'!$C92</f>
        <v>304.73526473526476</v>
      </c>
      <c r="O187" s="308">
        <f t="shared" si="25"/>
        <v>3588.0119880119883</v>
      </c>
    </row>
    <row r="188" spans="2:15" ht="16.5" thickBot="1" x14ac:dyDescent="0.3">
      <c r="B188" s="227" t="str">
        <f t="shared" si="28"/>
        <v>Volkswagon ID.4 Pro S (RWD)</v>
      </c>
      <c r="C188" s="305">
        <f>C93*'List of EV''s'!$C93</f>
        <v>304.73526473526476</v>
      </c>
      <c r="D188" s="306">
        <f>D93*'List of EV''s'!$C93</f>
        <v>275.24475524475525</v>
      </c>
      <c r="E188" s="306">
        <f>E93*'List of EV''s'!$C93</f>
        <v>304.73526473526476</v>
      </c>
      <c r="F188" s="306">
        <f>F93*'List of EV''s'!$C93</f>
        <v>294.90509490509487</v>
      </c>
      <c r="G188" s="306">
        <f>G93*'List of EV''s'!$C93</f>
        <v>304.73526473526476</v>
      </c>
      <c r="H188" s="306">
        <f>H93*'List of EV''s'!$C93</f>
        <v>294.90509490509487</v>
      </c>
      <c r="I188" s="306">
        <f>I93*'List of EV''s'!$C93</f>
        <v>304.73526473526476</v>
      </c>
      <c r="J188" s="306">
        <f>J93*'List of EV''s'!$C93</f>
        <v>304.73526473526476</v>
      </c>
      <c r="K188" s="306">
        <f>K93*'List of EV''s'!$C93</f>
        <v>294.90509490509487</v>
      </c>
      <c r="L188" s="306">
        <f>L93*'List of EV''s'!$C93</f>
        <v>304.73526473526476</v>
      </c>
      <c r="M188" s="306">
        <f>M93*'List of EV''s'!$C93</f>
        <v>294.90509490509487</v>
      </c>
      <c r="N188" s="307">
        <f>N93*'List of EV''s'!$C93</f>
        <v>304.73526473526476</v>
      </c>
      <c r="O188" s="308">
        <f t="shared" ref="O188:O192" si="29">SUM(C188:N188)</f>
        <v>3588.0119880119883</v>
      </c>
    </row>
    <row r="189" spans="2:15" ht="16.5" thickBot="1" x14ac:dyDescent="0.3">
      <c r="B189" s="227" t="str">
        <f t="shared" si="28"/>
        <v>Volkswagon ID.4 Pro (AWD)</v>
      </c>
      <c r="C189" s="305">
        <f>C94*'List of EV''s'!$C94</f>
        <v>328.63606981254043</v>
      </c>
      <c r="D189" s="306">
        <f>D94*'List of EV''s'!$C94</f>
        <v>296.83257918552039</v>
      </c>
      <c r="E189" s="306">
        <f>E94*'List of EV''s'!$C94</f>
        <v>328.63606981254043</v>
      </c>
      <c r="F189" s="306">
        <f>F94*'List of EV''s'!$C94</f>
        <v>318.03490627020039</v>
      </c>
      <c r="G189" s="306">
        <f>G94*'List of EV''s'!$C94</f>
        <v>328.63606981254043</v>
      </c>
      <c r="H189" s="306">
        <f>H94*'List of EV''s'!$C94</f>
        <v>318.03490627020039</v>
      </c>
      <c r="I189" s="306">
        <f>I94*'List of EV''s'!$C94</f>
        <v>328.63606981254043</v>
      </c>
      <c r="J189" s="306">
        <f>J94*'List of EV''s'!$C94</f>
        <v>328.63606981254043</v>
      </c>
      <c r="K189" s="306">
        <f>K94*'List of EV''s'!$C94</f>
        <v>318.03490627020039</v>
      </c>
      <c r="L189" s="306">
        <f>L94*'List of EV''s'!$C94</f>
        <v>328.63606981254043</v>
      </c>
      <c r="M189" s="306">
        <f>M94*'List of EV''s'!$C94</f>
        <v>318.03490627020039</v>
      </c>
      <c r="N189" s="307">
        <f>N94*'List of EV''s'!$C94</f>
        <v>328.63606981254043</v>
      </c>
      <c r="O189" s="308">
        <f t="shared" si="29"/>
        <v>3869.4246929541046</v>
      </c>
    </row>
    <row r="190" spans="2:15" ht="16.5" thickBot="1" x14ac:dyDescent="0.3">
      <c r="B190" s="227" t="str">
        <f t="shared" si="28"/>
        <v>Volkswagon ID.4 Pro S (AWD)</v>
      </c>
      <c r="C190" s="305">
        <f>C95*'List of EV''s'!$C95</f>
        <v>328.63606981254043</v>
      </c>
      <c r="D190" s="306">
        <f>D95*'List of EV''s'!$C95</f>
        <v>296.83257918552039</v>
      </c>
      <c r="E190" s="306">
        <f>E95*'List of EV''s'!$C95</f>
        <v>328.63606981254043</v>
      </c>
      <c r="F190" s="306">
        <f>F95*'List of EV''s'!$C95</f>
        <v>318.03490627020039</v>
      </c>
      <c r="G190" s="306">
        <f>G95*'List of EV''s'!$C95</f>
        <v>328.63606981254043</v>
      </c>
      <c r="H190" s="306">
        <f>H95*'List of EV''s'!$C95</f>
        <v>318.03490627020039</v>
      </c>
      <c r="I190" s="306">
        <f>I95*'List of EV''s'!$C95</f>
        <v>328.63606981254043</v>
      </c>
      <c r="J190" s="306">
        <f>J95*'List of EV''s'!$C95</f>
        <v>328.63606981254043</v>
      </c>
      <c r="K190" s="306">
        <f>K95*'List of EV''s'!$C95</f>
        <v>318.03490627020039</v>
      </c>
      <c r="L190" s="306">
        <f>L95*'List of EV''s'!$C95</f>
        <v>328.63606981254043</v>
      </c>
      <c r="M190" s="306">
        <f>M95*'List of EV''s'!$C95</f>
        <v>318.03490627020039</v>
      </c>
      <c r="N190" s="307">
        <f>N95*'List of EV''s'!$C95</f>
        <v>328.63606981254043</v>
      </c>
      <c r="O190" s="308">
        <f t="shared" si="29"/>
        <v>3869.4246929541046</v>
      </c>
    </row>
    <row r="191" spans="2:15" ht="16.5" thickBot="1" x14ac:dyDescent="0.3">
      <c r="B191" s="227" t="str">
        <f t="shared" si="28"/>
        <v>Volvo C40 Recharge</v>
      </c>
      <c r="C191" s="305">
        <f>C96*'List of EV''s'!$C96</f>
        <v>352.71807838179524</v>
      </c>
      <c r="D191" s="306">
        <f>D96*'List of EV''s'!$C96</f>
        <v>318.58407079646014</v>
      </c>
      <c r="E191" s="306">
        <f>E96*'List of EV''s'!$C96</f>
        <v>352.71807838179524</v>
      </c>
      <c r="F191" s="306">
        <f>F96*'List of EV''s'!$C96</f>
        <v>341.34007585335019</v>
      </c>
      <c r="G191" s="306">
        <f>G96*'List of EV''s'!$C96</f>
        <v>352.71807838179524</v>
      </c>
      <c r="H191" s="306">
        <f>H96*'List of EV''s'!$C96</f>
        <v>341.34007585335019</v>
      </c>
      <c r="I191" s="306">
        <f>I96*'List of EV''s'!$C96</f>
        <v>352.71807838179524</v>
      </c>
      <c r="J191" s="306">
        <f>J96*'List of EV''s'!$C96</f>
        <v>352.71807838179524</v>
      </c>
      <c r="K191" s="306">
        <f>K96*'List of EV''s'!$C96</f>
        <v>341.34007585335019</v>
      </c>
      <c r="L191" s="306">
        <f>L96*'List of EV''s'!$C96</f>
        <v>352.71807838179524</v>
      </c>
      <c r="M191" s="306">
        <f>M96*'List of EV''s'!$C96</f>
        <v>341.34007585335019</v>
      </c>
      <c r="N191" s="307">
        <f>N96*'List of EV''s'!$C96</f>
        <v>352.71807838179524</v>
      </c>
      <c r="O191" s="308">
        <f t="shared" si="29"/>
        <v>4152.9709228824277</v>
      </c>
    </row>
    <row r="192" spans="2:15" ht="15.75" x14ac:dyDescent="0.25">
      <c r="B192" s="227" t="str">
        <f t="shared" si="28"/>
        <v>Volvo XC40 Recharge</v>
      </c>
      <c r="C192" s="305">
        <f>C97*'List of EV''s'!$C97</f>
        <v>357.46316463805255</v>
      </c>
      <c r="D192" s="306">
        <f>D97*'List of EV''s'!$C97</f>
        <v>322.86995515695071</v>
      </c>
      <c r="E192" s="306">
        <f>E97*'List of EV''s'!$C97</f>
        <v>357.46316463805255</v>
      </c>
      <c r="F192" s="306">
        <f>F97*'List of EV''s'!$C97</f>
        <v>345.93209481101854</v>
      </c>
      <c r="G192" s="306">
        <f>G97*'List of EV''s'!$C97</f>
        <v>357.46316463805255</v>
      </c>
      <c r="H192" s="306">
        <f>H97*'List of EV''s'!$C97</f>
        <v>345.93209481101854</v>
      </c>
      <c r="I192" s="306">
        <f>I97*'List of EV''s'!$C97</f>
        <v>357.46316463805255</v>
      </c>
      <c r="J192" s="306">
        <f>J97*'List of EV''s'!$C97</f>
        <v>357.46316463805255</v>
      </c>
      <c r="K192" s="306">
        <f>K97*'List of EV''s'!$C97</f>
        <v>345.93209481101854</v>
      </c>
      <c r="L192" s="306">
        <f>L97*'List of EV''s'!$C97</f>
        <v>357.46316463805255</v>
      </c>
      <c r="M192" s="306">
        <f>M97*'List of EV''s'!$C97</f>
        <v>345.93209481101854</v>
      </c>
      <c r="N192" s="307">
        <f>N97*'List of EV''s'!$C97</f>
        <v>357.46316463805255</v>
      </c>
      <c r="O192" s="308">
        <f t="shared" si="29"/>
        <v>4208.8404868673924</v>
      </c>
    </row>
  </sheetData>
  <mergeCells count="1">
    <mergeCell ref="S2:X3"/>
  </mergeCells>
  <pageMargins left="0.7" right="0.7" top="0.75" bottom="0.75" header="0.3" footer="0.3"/>
  <pageSetup orientation="portrait" verticalDpi="0" r:id="rId1"/>
  <ignoredErrors>
    <ignoredError sqref="D3:N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AC24"/>
  <sheetViews>
    <sheetView topLeftCell="A4" workbookViewId="0">
      <selection activeCell="D28" sqref="D28"/>
    </sheetView>
  </sheetViews>
  <sheetFormatPr defaultColWidth="16.5703125" defaultRowHeight="12.75" x14ac:dyDescent="0.2"/>
  <cols>
    <col min="1" max="1" width="6.42578125" style="69" customWidth="1"/>
    <col min="2" max="2" width="16.5703125" style="69"/>
    <col min="3" max="3" width="11.28515625" style="69" bestFit="1" customWidth="1"/>
    <col min="4" max="4" width="11.28515625" style="69" customWidth="1"/>
    <col min="5" max="5" width="4.7109375" style="69" customWidth="1"/>
    <col min="6" max="6" width="16.5703125" style="69"/>
    <col min="7" max="7" width="10" style="69" bestFit="1" customWidth="1"/>
    <col min="8" max="8" width="8.140625" style="69" bestFit="1" customWidth="1"/>
    <col min="9" max="9" width="9.85546875" style="69" bestFit="1" customWidth="1"/>
    <col min="10" max="10" width="6" style="69" bestFit="1" customWidth="1"/>
    <col min="11" max="11" width="9.85546875" style="69" bestFit="1" customWidth="1"/>
    <col min="12" max="12" width="6" style="69" bestFit="1" customWidth="1"/>
    <col min="13" max="13" width="9.85546875" style="69" bestFit="1" customWidth="1"/>
    <col min="14" max="14" width="6" style="69" bestFit="1" customWidth="1"/>
    <col min="15" max="15" width="14.5703125" style="69" customWidth="1"/>
    <col min="16" max="16" width="16.140625" style="69" customWidth="1"/>
    <col min="17" max="17" width="11.85546875" style="69" hidden="1" customWidth="1"/>
    <col min="18" max="18" width="12.42578125" style="69" hidden="1" customWidth="1"/>
    <col min="19" max="28" width="16.5703125" style="69"/>
    <col min="29" max="29" width="20.7109375" style="69" customWidth="1"/>
    <col min="30" max="16384" width="16.5703125" style="69"/>
  </cols>
  <sheetData>
    <row r="5" spans="2:29" x14ac:dyDescent="0.2">
      <c r="C5" s="474"/>
      <c r="D5" s="474"/>
      <c r="G5" s="604" t="s">
        <v>292</v>
      </c>
      <c r="H5" s="605"/>
      <c r="I5" s="605"/>
      <c r="J5" s="605"/>
      <c r="K5" s="605"/>
      <c r="L5" s="605"/>
      <c r="M5" s="605"/>
      <c r="N5" s="605"/>
      <c r="O5" s="605"/>
      <c r="P5" s="605"/>
      <c r="S5" s="604" t="s">
        <v>357</v>
      </c>
      <c r="T5" s="604"/>
      <c r="U5" s="604"/>
      <c r="V5" s="604"/>
      <c r="W5" s="604"/>
      <c r="X5" s="604"/>
      <c r="Y5" s="604"/>
      <c r="Z5" s="604"/>
      <c r="AA5" s="604"/>
      <c r="AB5" s="604"/>
      <c r="AC5" s="604"/>
    </row>
    <row r="7" spans="2:29" x14ac:dyDescent="0.2">
      <c r="B7" s="344" t="s">
        <v>220</v>
      </c>
      <c r="C7" s="344" t="s">
        <v>221</v>
      </c>
      <c r="D7" s="540"/>
      <c r="F7" s="344" t="s">
        <v>220</v>
      </c>
      <c r="G7" s="601" t="s">
        <v>222</v>
      </c>
      <c r="H7" s="601"/>
      <c r="I7" s="601" t="s">
        <v>222</v>
      </c>
      <c r="J7" s="601"/>
      <c r="K7" s="601" t="s">
        <v>222</v>
      </c>
      <c r="L7" s="601"/>
      <c r="M7" s="601" t="s">
        <v>222</v>
      </c>
      <c r="N7" s="601"/>
      <c r="O7" s="601" t="s">
        <v>222</v>
      </c>
      <c r="P7" s="601"/>
      <c r="Q7" s="601" t="s">
        <v>222</v>
      </c>
      <c r="R7" s="601"/>
      <c r="S7" s="601" t="s">
        <v>222</v>
      </c>
      <c r="T7" s="601"/>
      <c r="U7" s="601"/>
      <c r="V7" s="601" t="s">
        <v>222</v>
      </c>
      <c r="W7" s="601"/>
      <c r="X7" s="601"/>
      <c r="Y7" s="601" t="s">
        <v>222</v>
      </c>
      <c r="Z7" s="601"/>
      <c r="AA7" s="601"/>
      <c r="AB7" s="601" t="s">
        <v>222</v>
      </c>
      <c r="AC7" s="601"/>
    </row>
    <row r="8" spans="2:29" ht="13.5" thickBot="1" x14ac:dyDescent="0.25">
      <c r="C8" s="178"/>
      <c r="D8" s="129"/>
      <c r="E8" s="129"/>
      <c r="F8" s="129"/>
      <c r="G8" s="129"/>
      <c r="H8" s="129"/>
      <c r="S8" s="474"/>
    </row>
    <row r="9" spans="2:29" ht="16.5" thickBot="1" x14ac:dyDescent="0.25">
      <c r="C9" s="272" t="s">
        <v>4</v>
      </c>
      <c r="D9" s="272" t="s">
        <v>13</v>
      </c>
      <c r="E9" s="273"/>
      <c r="F9" s="273"/>
      <c r="G9" s="598">
        <v>181</v>
      </c>
      <c r="H9" s="599"/>
      <c r="I9" s="598">
        <v>182</v>
      </c>
      <c r="J9" s="599"/>
      <c r="K9" s="598">
        <v>184</v>
      </c>
      <c r="L9" s="599"/>
      <c r="M9" s="598" t="s">
        <v>24</v>
      </c>
      <c r="N9" s="599"/>
      <c r="O9" s="598" t="s">
        <v>14</v>
      </c>
      <c r="P9" s="599"/>
      <c r="Q9" s="598" t="s">
        <v>142</v>
      </c>
      <c r="R9" s="599"/>
      <c r="S9" s="598" t="s">
        <v>260</v>
      </c>
      <c r="T9" s="603"/>
      <c r="U9" s="599"/>
      <c r="V9" s="598" t="s">
        <v>270</v>
      </c>
      <c r="W9" s="603"/>
      <c r="X9" s="599"/>
      <c r="Y9" s="598" t="s">
        <v>271</v>
      </c>
      <c r="Z9" s="603"/>
      <c r="AA9" s="599"/>
      <c r="AB9" s="598" t="s">
        <v>272</v>
      </c>
      <c r="AC9" s="599"/>
    </row>
    <row r="10" spans="2:29" ht="15.75" thickBot="1" x14ac:dyDescent="0.3">
      <c r="B10" s="175" t="s">
        <v>27</v>
      </c>
      <c r="C10" s="181" t="s">
        <v>105</v>
      </c>
      <c r="D10" s="181" t="s">
        <v>105</v>
      </c>
      <c r="F10" s="210" t="s">
        <v>27</v>
      </c>
      <c r="G10" s="212" t="s">
        <v>42</v>
      </c>
      <c r="H10" s="211" t="s">
        <v>39</v>
      </c>
      <c r="I10" s="212" t="s">
        <v>42</v>
      </c>
      <c r="J10" s="211" t="s">
        <v>39</v>
      </c>
      <c r="K10" s="212" t="s">
        <v>42</v>
      </c>
      <c r="L10" s="211" t="s">
        <v>39</v>
      </c>
      <c r="M10" s="212" t="s">
        <v>42</v>
      </c>
      <c r="N10" s="211" t="s">
        <v>39</v>
      </c>
      <c r="O10" s="212" t="s">
        <v>42</v>
      </c>
      <c r="P10" s="223" t="s">
        <v>39</v>
      </c>
      <c r="Q10" s="212" t="s">
        <v>42</v>
      </c>
      <c r="R10" s="223" t="s">
        <v>39</v>
      </c>
      <c r="S10" s="212" t="s">
        <v>276</v>
      </c>
      <c r="T10" s="400" t="s">
        <v>42</v>
      </c>
      <c r="U10" s="401" t="s">
        <v>39</v>
      </c>
      <c r="V10" s="212" t="s">
        <v>276</v>
      </c>
      <c r="W10" s="400" t="s">
        <v>42</v>
      </c>
      <c r="X10" s="401" t="s">
        <v>39</v>
      </c>
      <c r="Y10" s="212" t="s">
        <v>276</v>
      </c>
      <c r="Z10" s="400" t="s">
        <v>42</v>
      </c>
      <c r="AA10" s="401" t="s">
        <v>39</v>
      </c>
      <c r="AB10" s="212" t="s">
        <v>256</v>
      </c>
      <c r="AC10" s="401" t="s">
        <v>257</v>
      </c>
    </row>
    <row r="11" spans="2:29" ht="15.75" thickBot="1" x14ac:dyDescent="0.3">
      <c r="B11" s="288" t="s">
        <v>79</v>
      </c>
      <c r="C11" s="359">
        <f>'R180'!E5</f>
        <v>674.52442832110523</v>
      </c>
      <c r="D11" s="359">
        <f>RESH!E5</f>
        <v>1529.0623551813528</v>
      </c>
      <c r="F11" s="128" t="s">
        <v>79</v>
      </c>
      <c r="G11" s="345">
        <f>RTOU!E5</f>
        <v>429.98800865157943</v>
      </c>
      <c r="H11" s="346">
        <f>RTOU!F5</f>
        <v>256.91872235062937</v>
      </c>
      <c r="I11" s="345">
        <f>G11</f>
        <v>429.98800865157943</v>
      </c>
      <c r="J11" s="346">
        <f>H11</f>
        <v>256.91872235062937</v>
      </c>
      <c r="K11" s="345">
        <f t="shared" ref="K11:N11" si="0">I11</f>
        <v>429.98800865157943</v>
      </c>
      <c r="L11" s="346">
        <f t="shared" si="0"/>
        <v>256.91872235062937</v>
      </c>
      <c r="M11" s="345">
        <f t="shared" si="0"/>
        <v>429.98800865157943</v>
      </c>
      <c r="N11" s="346">
        <f t="shared" si="0"/>
        <v>256.91872235062937</v>
      </c>
      <c r="O11" s="345">
        <f t="shared" ref="O11:O22" si="1">M11</f>
        <v>429.98800865157943</v>
      </c>
      <c r="P11" s="346">
        <f t="shared" ref="P11:P22" si="2">N11</f>
        <v>256.91872235062937</v>
      </c>
      <c r="Q11" s="345"/>
      <c r="R11" s="346"/>
      <c r="S11" s="451">
        <v>187.39170931879539</v>
      </c>
      <c r="T11" s="452">
        <v>414.81687862417164</v>
      </c>
      <c r="U11" s="453">
        <v>72.31584037813802</v>
      </c>
      <c r="V11" s="451">
        <v>181.72560287187173</v>
      </c>
      <c r="W11" s="452">
        <v>394.47816473429606</v>
      </c>
      <c r="X11" s="453">
        <v>98.320660714937247</v>
      </c>
      <c r="Y11" s="451">
        <v>187.39170931879539</v>
      </c>
      <c r="Z11" s="452">
        <v>396.74043443210616</v>
      </c>
      <c r="AA11" s="453">
        <v>90.3922845702035</v>
      </c>
      <c r="AB11" s="451">
        <v>156.68329019461635</v>
      </c>
      <c r="AC11" s="453">
        <v>517.84113812648877</v>
      </c>
    </row>
    <row r="12" spans="2:29" ht="16.5" thickTop="1" thickBot="1" x14ac:dyDescent="0.3">
      <c r="B12" s="289" t="s">
        <v>80</v>
      </c>
      <c r="C12" s="360">
        <f>'R180'!E6</f>
        <v>572.96702030266624</v>
      </c>
      <c r="D12" s="360">
        <f>RESH!E6</f>
        <v>1431.9909934685456</v>
      </c>
      <c r="F12" s="179" t="s">
        <v>80</v>
      </c>
      <c r="G12" s="347">
        <f>RTOU!E6</f>
        <v>337.85283346555099</v>
      </c>
      <c r="H12" s="348">
        <f>RTOU!F6</f>
        <v>188.55822000581151</v>
      </c>
      <c r="I12" s="347">
        <f t="shared" ref="I12:I22" si="3">G12</f>
        <v>337.85283346555099</v>
      </c>
      <c r="J12" s="348">
        <f t="shared" ref="J12:J22" si="4">H12</f>
        <v>188.55822000581151</v>
      </c>
      <c r="K12" s="347">
        <f t="shared" ref="K12:K22" si="5">I12</f>
        <v>337.85283346555099</v>
      </c>
      <c r="L12" s="348">
        <f t="shared" ref="L12:L22" si="6">J12</f>
        <v>188.55822000581151</v>
      </c>
      <c r="M12" s="347">
        <f t="shared" ref="M12:M22" si="7">K12</f>
        <v>337.85283346555099</v>
      </c>
      <c r="N12" s="348">
        <f t="shared" ref="N12:N22" si="8">L12</f>
        <v>188.55822000581151</v>
      </c>
      <c r="O12" s="347">
        <f t="shared" si="1"/>
        <v>337.85283346555099</v>
      </c>
      <c r="P12" s="348">
        <f t="shared" si="2"/>
        <v>188.55822000581151</v>
      </c>
      <c r="Q12" s="347"/>
      <c r="R12" s="348"/>
      <c r="S12" s="454">
        <v>164.90445469957828</v>
      </c>
      <c r="T12" s="455">
        <v>349.47372285770575</v>
      </c>
      <c r="U12" s="456">
        <v>58.588842745382166</v>
      </c>
      <c r="V12" s="454">
        <v>160.41381716668826</v>
      </c>
      <c r="W12" s="455">
        <v>332.51780019790647</v>
      </c>
      <c r="X12" s="456">
        <v>80.035402938071357</v>
      </c>
      <c r="Y12" s="454">
        <v>164.90445469957828</v>
      </c>
      <c r="Z12" s="455">
        <v>334.84553792798545</v>
      </c>
      <c r="AA12" s="456">
        <v>73.217027675102457</v>
      </c>
      <c r="AB12" s="454">
        <v>138.47735783753456</v>
      </c>
      <c r="AC12" s="456">
        <v>434.48966246513157</v>
      </c>
    </row>
    <row r="13" spans="2:29" ht="16.5" thickTop="1" thickBot="1" x14ac:dyDescent="0.3">
      <c r="B13" s="289" t="s">
        <v>81</v>
      </c>
      <c r="C13" s="360">
        <f>'R180'!E7</f>
        <v>586.06036738560681</v>
      </c>
      <c r="D13" s="360">
        <f>RESH!E7</f>
        <v>1348.8941777136706</v>
      </c>
      <c r="F13" s="179" t="s">
        <v>81</v>
      </c>
      <c r="G13" s="347">
        <f>RTOU!E7</f>
        <v>368.37665483872769</v>
      </c>
      <c r="H13" s="348">
        <f>RTOU!F7</f>
        <v>210.81540565587861</v>
      </c>
      <c r="I13" s="347">
        <f t="shared" si="3"/>
        <v>368.37665483872769</v>
      </c>
      <c r="J13" s="348">
        <f t="shared" si="4"/>
        <v>210.81540565587861</v>
      </c>
      <c r="K13" s="347">
        <f t="shared" si="5"/>
        <v>368.37665483872769</v>
      </c>
      <c r="L13" s="348">
        <f t="shared" si="6"/>
        <v>210.81540565587861</v>
      </c>
      <c r="M13" s="347">
        <f t="shared" si="7"/>
        <v>368.37665483872769</v>
      </c>
      <c r="N13" s="348">
        <f t="shared" si="8"/>
        <v>210.81540565587861</v>
      </c>
      <c r="O13" s="347">
        <f t="shared" si="1"/>
        <v>368.37665483872769</v>
      </c>
      <c r="P13" s="348">
        <f t="shared" si="2"/>
        <v>210.81540565587861</v>
      </c>
      <c r="Q13" s="347"/>
      <c r="R13" s="348"/>
      <c r="S13" s="454">
        <v>168.94894789876184</v>
      </c>
      <c r="T13" s="455">
        <v>360.89038870675654</v>
      </c>
      <c r="U13" s="456">
        <v>56.221030780088363</v>
      </c>
      <c r="V13" s="454">
        <v>163.93486942709382</v>
      </c>
      <c r="W13" s="455">
        <v>343.64402744490371</v>
      </c>
      <c r="X13" s="456">
        <v>78.481470513609182</v>
      </c>
      <c r="Y13" s="454">
        <v>168.94894789876184</v>
      </c>
      <c r="Z13" s="455">
        <v>345.72095070713465</v>
      </c>
      <c r="AA13" s="456">
        <v>71.39046877971019</v>
      </c>
      <c r="AB13" s="454">
        <v>141.22784006967174</v>
      </c>
      <c r="AC13" s="456">
        <v>444.83252731593495</v>
      </c>
    </row>
    <row r="14" spans="2:29" ht="16.5" thickTop="1" thickBot="1" x14ac:dyDescent="0.3">
      <c r="B14" s="289" t="s">
        <v>82</v>
      </c>
      <c r="C14" s="360">
        <f>'R180'!E8</f>
        <v>526.21155485441409</v>
      </c>
      <c r="D14" s="360">
        <f>RESH!E8</f>
        <v>781.03332342925057</v>
      </c>
      <c r="F14" s="179" t="s">
        <v>82</v>
      </c>
      <c r="G14" s="347">
        <f>RTOU!E8</f>
        <v>329.33569841143105</v>
      </c>
      <c r="H14" s="348">
        <f>RTOU!F8</f>
        <v>186.18260670733167</v>
      </c>
      <c r="I14" s="347">
        <f t="shared" si="3"/>
        <v>329.33569841143105</v>
      </c>
      <c r="J14" s="348">
        <f t="shared" si="4"/>
        <v>186.18260670733167</v>
      </c>
      <c r="K14" s="347">
        <f t="shared" si="5"/>
        <v>329.33569841143105</v>
      </c>
      <c r="L14" s="348">
        <f t="shared" si="6"/>
        <v>186.18260670733167</v>
      </c>
      <c r="M14" s="347">
        <f t="shared" si="7"/>
        <v>329.33569841143105</v>
      </c>
      <c r="N14" s="348">
        <f t="shared" si="8"/>
        <v>186.18260670733167</v>
      </c>
      <c r="O14" s="347">
        <f t="shared" si="1"/>
        <v>329.33569841143105</v>
      </c>
      <c r="P14" s="348">
        <f t="shared" si="2"/>
        <v>186.18260670733167</v>
      </c>
      <c r="Q14" s="347"/>
      <c r="R14" s="348"/>
      <c r="S14" s="454">
        <v>146.53622574100638</v>
      </c>
      <c r="T14" s="455">
        <v>323.85519362828796</v>
      </c>
      <c r="U14" s="456">
        <v>55.820135485119721</v>
      </c>
      <c r="V14" s="454">
        <v>140.81716808773626</v>
      </c>
      <c r="W14" s="455">
        <v>308.1894039847175</v>
      </c>
      <c r="X14" s="456">
        <v>77.204982781960325</v>
      </c>
      <c r="Y14" s="454">
        <v>146.53622574100638</v>
      </c>
      <c r="Z14" s="455">
        <v>308.18514871420791</v>
      </c>
      <c r="AA14" s="456">
        <v>71.490180399199744</v>
      </c>
      <c r="AB14" s="454">
        <v>121.53415639873981</v>
      </c>
      <c r="AC14" s="456">
        <v>404.67739845567428</v>
      </c>
    </row>
    <row r="15" spans="2:29" ht="16.5" thickTop="1" thickBot="1" x14ac:dyDescent="0.3">
      <c r="B15" s="289" t="s">
        <v>31</v>
      </c>
      <c r="C15" s="360">
        <f>'R180'!E9</f>
        <v>561.99772742916855</v>
      </c>
      <c r="D15" s="360">
        <f>RESH!E9</f>
        <v>642.68271818969856</v>
      </c>
      <c r="F15" s="179" t="s">
        <v>31</v>
      </c>
      <c r="G15" s="347">
        <f>RTOU!E9</f>
        <v>394.50850858999183</v>
      </c>
      <c r="H15" s="348">
        <f>RTOU!F9</f>
        <v>218.00174784752193</v>
      </c>
      <c r="I15" s="347">
        <f t="shared" si="3"/>
        <v>394.50850858999183</v>
      </c>
      <c r="J15" s="348">
        <f t="shared" si="4"/>
        <v>218.00174784752193</v>
      </c>
      <c r="K15" s="347">
        <f t="shared" si="5"/>
        <v>394.50850858999183</v>
      </c>
      <c r="L15" s="348">
        <f t="shared" si="6"/>
        <v>218.00174784752193</v>
      </c>
      <c r="M15" s="347">
        <f t="shared" si="7"/>
        <v>394.50850858999183</v>
      </c>
      <c r="N15" s="348">
        <f t="shared" si="8"/>
        <v>218.00174784752193</v>
      </c>
      <c r="O15" s="347">
        <f t="shared" si="1"/>
        <v>394.50850858999183</v>
      </c>
      <c r="P15" s="348">
        <f t="shared" si="2"/>
        <v>218.00174784752193</v>
      </c>
      <c r="Q15" s="347"/>
      <c r="R15" s="348"/>
      <c r="S15" s="454">
        <v>151.03037476334765</v>
      </c>
      <c r="T15" s="455">
        <v>350.75012999526496</v>
      </c>
      <c r="U15" s="456">
        <v>60.217222670556019</v>
      </c>
      <c r="V15" s="454">
        <v>143.01033998925143</v>
      </c>
      <c r="W15" s="455">
        <v>337.10426216080572</v>
      </c>
      <c r="X15" s="456">
        <v>81.883125279111496</v>
      </c>
      <c r="Y15" s="454">
        <v>151.03037476334765</v>
      </c>
      <c r="Z15" s="455">
        <v>333.49983334081162</v>
      </c>
      <c r="AA15" s="456">
        <v>77.467519325009306</v>
      </c>
      <c r="AB15" s="454">
        <v>124.35786938590223</v>
      </c>
      <c r="AC15" s="456">
        <v>437.63985804326637</v>
      </c>
    </row>
    <row r="16" spans="2:29" ht="16.5" thickTop="1" thickBot="1" x14ac:dyDescent="0.3">
      <c r="B16" s="289" t="s">
        <v>83</v>
      </c>
      <c r="C16" s="360">
        <f>'R180'!E10</f>
        <v>806.446591634372</v>
      </c>
      <c r="D16" s="360">
        <f>RESH!E10</f>
        <v>683.91263486849607</v>
      </c>
      <c r="F16" s="179" t="s">
        <v>83</v>
      </c>
      <c r="G16" s="347">
        <f>RTOU!E10</f>
        <v>578.60601295129334</v>
      </c>
      <c r="H16" s="348">
        <f>RTOU!F10</f>
        <v>266.9662286880166</v>
      </c>
      <c r="I16" s="347">
        <f t="shared" si="3"/>
        <v>578.60601295129334</v>
      </c>
      <c r="J16" s="348">
        <f t="shared" si="4"/>
        <v>266.9662286880166</v>
      </c>
      <c r="K16" s="347">
        <f t="shared" si="5"/>
        <v>578.60601295129334</v>
      </c>
      <c r="L16" s="348">
        <f t="shared" si="6"/>
        <v>266.9662286880166</v>
      </c>
      <c r="M16" s="347">
        <f t="shared" si="7"/>
        <v>578.60601295129334</v>
      </c>
      <c r="N16" s="348">
        <f t="shared" si="8"/>
        <v>266.9662286880166</v>
      </c>
      <c r="O16" s="347">
        <f t="shared" si="1"/>
        <v>578.60601295129334</v>
      </c>
      <c r="P16" s="348">
        <f t="shared" si="2"/>
        <v>266.9662286880166</v>
      </c>
      <c r="Q16" s="347"/>
      <c r="R16" s="348"/>
      <c r="S16" s="454">
        <v>209.20546277255795</v>
      </c>
      <c r="T16" s="455">
        <v>508.71373864011582</v>
      </c>
      <c r="U16" s="456">
        <v>88.527390221698013</v>
      </c>
      <c r="V16" s="454">
        <v>194.20390536417108</v>
      </c>
      <c r="W16" s="455">
        <v>494.21230918172625</v>
      </c>
      <c r="X16" s="456">
        <v>118.03037708847442</v>
      </c>
      <c r="Y16" s="454">
        <v>209.20546277255795</v>
      </c>
      <c r="Z16" s="455">
        <v>482.93465002471748</v>
      </c>
      <c r="AA16" s="456">
        <v>114.30647883709631</v>
      </c>
      <c r="AB16" s="454">
        <v>172.00548752653947</v>
      </c>
      <c r="AC16" s="456">
        <v>634.4411041078323</v>
      </c>
    </row>
    <row r="17" spans="2:29" ht="16.5" thickTop="1" thickBot="1" x14ac:dyDescent="0.3">
      <c r="B17" s="289" t="s">
        <v>99</v>
      </c>
      <c r="C17" s="360">
        <f>'R180'!E11</f>
        <v>1184.3218808263575</v>
      </c>
      <c r="D17" s="360">
        <f>RESH!E11</f>
        <v>985.28966806492758</v>
      </c>
      <c r="F17" s="179" t="s">
        <v>99</v>
      </c>
      <c r="G17" s="347">
        <f>RTOU!E11</f>
        <v>846.38525073283745</v>
      </c>
      <c r="H17" s="348">
        <f>RTOU!F11</f>
        <v>406.63636801874463</v>
      </c>
      <c r="I17" s="347">
        <f t="shared" si="3"/>
        <v>846.38525073283745</v>
      </c>
      <c r="J17" s="348">
        <f t="shared" si="4"/>
        <v>406.63636801874463</v>
      </c>
      <c r="K17" s="347">
        <f t="shared" si="5"/>
        <v>846.38525073283745</v>
      </c>
      <c r="L17" s="348">
        <f t="shared" si="6"/>
        <v>406.63636801874463</v>
      </c>
      <c r="M17" s="347">
        <f t="shared" si="7"/>
        <v>846.38525073283745</v>
      </c>
      <c r="N17" s="348">
        <f t="shared" si="8"/>
        <v>406.63636801874463</v>
      </c>
      <c r="O17" s="347">
        <f t="shared" si="1"/>
        <v>846.38525073283745</v>
      </c>
      <c r="P17" s="348">
        <f t="shared" si="2"/>
        <v>406.63636801874463</v>
      </c>
      <c r="Q17" s="347"/>
      <c r="R17" s="348"/>
      <c r="S17" s="454">
        <v>305.31698857795692</v>
      </c>
      <c r="T17" s="455">
        <v>740.23625923915802</v>
      </c>
      <c r="U17" s="456">
        <v>138.76863300924259</v>
      </c>
      <c r="V17" s="454">
        <v>281.59191193504938</v>
      </c>
      <c r="W17" s="455">
        <v>719.05169665545873</v>
      </c>
      <c r="X17" s="456">
        <v>183.67827223584942</v>
      </c>
      <c r="Y17" s="454">
        <v>305.31698857795692</v>
      </c>
      <c r="Z17" s="455">
        <v>696.69341112048392</v>
      </c>
      <c r="AA17" s="456">
        <v>182.31148112791666</v>
      </c>
      <c r="AB17" s="454">
        <v>251.80634812478553</v>
      </c>
      <c r="AC17" s="456">
        <v>932.51553270157194</v>
      </c>
    </row>
    <row r="18" spans="2:29" ht="16.5" thickTop="1" thickBot="1" x14ac:dyDescent="0.3">
      <c r="B18" s="289" t="s">
        <v>84</v>
      </c>
      <c r="C18" s="360">
        <f>'R180'!E12</f>
        <v>1106.0931231584168</v>
      </c>
      <c r="D18" s="360">
        <f>RESH!E12</f>
        <v>937.02695866186605</v>
      </c>
      <c r="F18" s="179" t="s">
        <v>84</v>
      </c>
      <c r="G18" s="347">
        <f>RTOU!E12</f>
        <v>855.72663697547478</v>
      </c>
      <c r="H18" s="348">
        <f>RTOU!F12</f>
        <v>446.27847197214123</v>
      </c>
      <c r="I18" s="347">
        <f t="shared" si="3"/>
        <v>855.72663697547478</v>
      </c>
      <c r="J18" s="348">
        <f t="shared" si="4"/>
        <v>446.27847197214123</v>
      </c>
      <c r="K18" s="347">
        <f t="shared" si="5"/>
        <v>855.72663697547478</v>
      </c>
      <c r="L18" s="348">
        <f t="shared" si="6"/>
        <v>446.27847197214123</v>
      </c>
      <c r="M18" s="347">
        <f t="shared" si="7"/>
        <v>855.72663697547478</v>
      </c>
      <c r="N18" s="348">
        <f t="shared" si="8"/>
        <v>446.27847197214123</v>
      </c>
      <c r="O18" s="347">
        <f t="shared" si="1"/>
        <v>855.72663697547478</v>
      </c>
      <c r="P18" s="348">
        <f t="shared" si="2"/>
        <v>446.27847197214123</v>
      </c>
      <c r="Q18" s="347"/>
      <c r="R18" s="348"/>
      <c r="S18" s="454">
        <v>288.33459684574467</v>
      </c>
      <c r="T18" s="455">
        <v>684.74543467138039</v>
      </c>
      <c r="U18" s="456">
        <v>133.01309164129154</v>
      </c>
      <c r="V18" s="454">
        <v>268.2022013158894</v>
      </c>
      <c r="W18" s="455">
        <v>662.3239510727152</v>
      </c>
      <c r="X18" s="456">
        <v>175.56697076981203</v>
      </c>
      <c r="Y18" s="454">
        <v>288.33459684574467</v>
      </c>
      <c r="Z18" s="455">
        <v>643.05642639846462</v>
      </c>
      <c r="AA18" s="456">
        <v>174.70209991420734</v>
      </c>
      <c r="AB18" s="454">
        <v>238.88520148110939</v>
      </c>
      <c r="AC18" s="456">
        <v>867.20792167730724</v>
      </c>
    </row>
    <row r="19" spans="2:29" ht="16.5" thickTop="1" thickBot="1" x14ac:dyDescent="0.3">
      <c r="B19" s="289" t="s">
        <v>100</v>
      </c>
      <c r="C19" s="360">
        <f>'R180'!E13</f>
        <v>812.9684468117232</v>
      </c>
      <c r="D19" s="360">
        <f>RESH!E13</f>
        <v>633.72094029748757</v>
      </c>
      <c r="F19" s="179" t="s">
        <v>100</v>
      </c>
      <c r="G19" s="347">
        <f>RTOU!E13</f>
        <v>599.76955799254074</v>
      </c>
      <c r="H19" s="348">
        <f>RTOU!F13</f>
        <v>286.53086068634514</v>
      </c>
      <c r="I19" s="347">
        <f t="shared" si="3"/>
        <v>599.76955799254074</v>
      </c>
      <c r="J19" s="348">
        <f t="shared" si="4"/>
        <v>286.53086068634514</v>
      </c>
      <c r="K19" s="347">
        <f t="shared" si="5"/>
        <v>599.76955799254074</v>
      </c>
      <c r="L19" s="348">
        <f t="shared" si="6"/>
        <v>286.53086068634514</v>
      </c>
      <c r="M19" s="347">
        <f t="shared" si="7"/>
        <v>599.76955799254074</v>
      </c>
      <c r="N19" s="348">
        <f t="shared" si="8"/>
        <v>286.53086068634514</v>
      </c>
      <c r="O19" s="347">
        <f t="shared" si="1"/>
        <v>599.76955799254074</v>
      </c>
      <c r="P19" s="348">
        <f t="shared" si="2"/>
        <v>286.53086068634514</v>
      </c>
      <c r="Q19" s="347"/>
      <c r="R19" s="348"/>
      <c r="S19" s="454">
        <v>217.10612347584862</v>
      </c>
      <c r="T19" s="455">
        <v>509.42861709207705</v>
      </c>
      <c r="U19" s="456">
        <v>86.433706243797445</v>
      </c>
      <c r="V19" s="454">
        <v>204.16524118649988</v>
      </c>
      <c r="W19" s="455">
        <v>492.32312479194457</v>
      </c>
      <c r="X19" s="456">
        <v>116.48008083327866</v>
      </c>
      <c r="Y19" s="454">
        <v>217.10612347584862</v>
      </c>
      <c r="Z19" s="455">
        <v>483.03107215273099</v>
      </c>
      <c r="AA19" s="456">
        <v>112.83125118314349</v>
      </c>
      <c r="AB19" s="454">
        <v>179.8857002596867</v>
      </c>
      <c r="AC19" s="456">
        <v>633.08274655203638</v>
      </c>
    </row>
    <row r="20" spans="2:29" ht="16.5" thickTop="1" thickBot="1" x14ac:dyDescent="0.3">
      <c r="B20" s="289" t="s">
        <v>86</v>
      </c>
      <c r="C20" s="360">
        <f>'R180'!E14</f>
        <v>589.57661986698145</v>
      </c>
      <c r="D20" s="360">
        <f>RESH!E14</f>
        <v>627.01567305282833</v>
      </c>
      <c r="F20" s="179" t="s">
        <v>86</v>
      </c>
      <c r="G20" s="347">
        <f>RTOU!E14</f>
        <v>383.48455824593918</v>
      </c>
      <c r="H20" s="348">
        <f>RTOU!F14</f>
        <v>226.8509509062022</v>
      </c>
      <c r="I20" s="347">
        <f t="shared" si="3"/>
        <v>383.48455824593918</v>
      </c>
      <c r="J20" s="348">
        <f t="shared" si="4"/>
        <v>226.8509509062022</v>
      </c>
      <c r="K20" s="347">
        <f t="shared" si="5"/>
        <v>383.48455824593918</v>
      </c>
      <c r="L20" s="348">
        <f t="shared" si="6"/>
        <v>226.8509509062022</v>
      </c>
      <c r="M20" s="347">
        <f t="shared" si="7"/>
        <v>383.48455824593918</v>
      </c>
      <c r="N20" s="348">
        <f t="shared" si="8"/>
        <v>226.8509509062022</v>
      </c>
      <c r="O20" s="347">
        <f t="shared" si="1"/>
        <v>383.48455824593918</v>
      </c>
      <c r="P20" s="348">
        <f t="shared" si="2"/>
        <v>226.8509509062022</v>
      </c>
      <c r="Q20" s="347"/>
      <c r="R20" s="348"/>
      <c r="S20" s="454">
        <v>161.16952129114614</v>
      </c>
      <c r="T20" s="455">
        <v>362.51669599485069</v>
      </c>
      <c r="U20" s="456">
        <v>65.890402580984812</v>
      </c>
      <c r="V20" s="454">
        <v>155.01233590828264</v>
      </c>
      <c r="W20" s="455">
        <v>343.90829406738982</v>
      </c>
      <c r="X20" s="456">
        <v>90.655989891309133</v>
      </c>
      <c r="Y20" s="454">
        <v>161.16952129114614</v>
      </c>
      <c r="Z20" s="455">
        <v>344.31389403014396</v>
      </c>
      <c r="AA20" s="456">
        <v>84.09320454569152</v>
      </c>
      <c r="AB20" s="454">
        <v>134.33617686278595</v>
      </c>
      <c r="AC20" s="456">
        <v>455.24044300419564</v>
      </c>
    </row>
    <row r="21" spans="2:29" ht="16.5" thickTop="1" thickBot="1" x14ac:dyDescent="0.3">
      <c r="B21" s="289" t="s">
        <v>87</v>
      </c>
      <c r="C21" s="360">
        <f>'R180'!E15</f>
        <v>559.65681702842789</v>
      </c>
      <c r="D21" s="360">
        <f>RESH!E15</f>
        <v>1057.1130838568697</v>
      </c>
      <c r="F21" s="179" t="s">
        <v>87</v>
      </c>
      <c r="G21" s="347">
        <f>RTOU!E15</f>
        <v>393.04624395047551</v>
      </c>
      <c r="H21" s="348">
        <f>RTOU!F15</f>
        <v>223.51774287983986</v>
      </c>
      <c r="I21" s="347">
        <f t="shared" si="3"/>
        <v>393.04624395047551</v>
      </c>
      <c r="J21" s="348">
        <f t="shared" si="4"/>
        <v>223.51774287983986</v>
      </c>
      <c r="K21" s="347">
        <f t="shared" si="5"/>
        <v>393.04624395047551</v>
      </c>
      <c r="L21" s="348">
        <f t="shared" si="6"/>
        <v>223.51774287983986</v>
      </c>
      <c r="M21" s="347">
        <f t="shared" si="7"/>
        <v>393.04624395047551</v>
      </c>
      <c r="N21" s="348">
        <f t="shared" si="8"/>
        <v>223.51774287983986</v>
      </c>
      <c r="O21" s="347">
        <f t="shared" si="1"/>
        <v>393.04624395047551</v>
      </c>
      <c r="P21" s="348">
        <f t="shared" si="2"/>
        <v>223.51774287983986</v>
      </c>
      <c r="Q21" s="347"/>
      <c r="R21" s="348"/>
      <c r="S21" s="454">
        <v>154.32515817309883</v>
      </c>
      <c r="T21" s="455">
        <v>348.68966842937647</v>
      </c>
      <c r="U21" s="456">
        <v>56.641990425952557</v>
      </c>
      <c r="V21" s="454">
        <v>149.41604292684187</v>
      </c>
      <c r="W21" s="455">
        <v>333.73144022178269</v>
      </c>
      <c r="X21" s="456">
        <v>76.509333879803251</v>
      </c>
      <c r="Y21" s="454">
        <v>154.32515817309883</v>
      </c>
      <c r="Z21" s="455">
        <v>334.57142990971522</v>
      </c>
      <c r="AA21" s="456">
        <v>70.76022894561379</v>
      </c>
      <c r="AB21" s="454">
        <v>128.7463162421879</v>
      </c>
      <c r="AC21" s="456">
        <v>430.91050078623999</v>
      </c>
    </row>
    <row r="22" spans="2:29" ht="16.5" thickTop="1" thickBot="1" x14ac:dyDescent="0.3">
      <c r="B22" s="290" t="s">
        <v>88</v>
      </c>
      <c r="C22" s="361">
        <f>'R180'!E16</f>
        <v>640.60744724194694</v>
      </c>
      <c r="D22" s="361">
        <f>RESH!E16</f>
        <v>1444.1554121603201</v>
      </c>
      <c r="F22" s="180" t="s">
        <v>88</v>
      </c>
      <c r="G22" s="349">
        <f>RTOU!E16</f>
        <v>446.65224266027786</v>
      </c>
      <c r="H22" s="350">
        <f>RTOU!F16</f>
        <v>224.73604001516114</v>
      </c>
      <c r="I22" s="349">
        <f t="shared" si="3"/>
        <v>446.65224266027786</v>
      </c>
      <c r="J22" s="350">
        <f t="shared" si="4"/>
        <v>224.73604001516114</v>
      </c>
      <c r="K22" s="349">
        <f t="shared" si="5"/>
        <v>446.65224266027786</v>
      </c>
      <c r="L22" s="350">
        <f t="shared" si="6"/>
        <v>224.73604001516114</v>
      </c>
      <c r="M22" s="349">
        <f t="shared" si="7"/>
        <v>446.65224266027786</v>
      </c>
      <c r="N22" s="350">
        <f t="shared" si="8"/>
        <v>224.73604001516114</v>
      </c>
      <c r="O22" s="349">
        <f t="shared" si="1"/>
        <v>446.65224266027786</v>
      </c>
      <c r="P22" s="350">
        <f t="shared" si="2"/>
        <v>224.73604001516114</v>
      </c>
      <c r="Q22" s="349"/>
      <c r="R22" s="350"/>
      <c r="S22" s="457">
        <v>176.00904754724721</v>
      </c>
      <c r="T22" s="458">
        <v>392.85721855063787</v>
      </c>
      <c r="U22" s="459">
        <v>71.741181144061983</v>
      </c>
      <c r="V22" s="457">
        <v>168.33707672131612</v>
      </c>
      <c r="W22" s="458">
        <v>375.51862964090026</v>
      </c>
      <c r="X22" s="459">
        <v>96.751740879730676</v>
      </c>
      <c r="Y22" s="457">
        <v>176.00904754724721</v>
      </c>
      <c r="Z22" s="458">
        <v>375.30136938710268</v>
      </c>
      <c r="AA22" s="459">
        <v>89.297030307597211</v>
      </c>
      <c r="AB22" s="457">
        <v>145.81989831585665</v>
      </c>
      <c r="AC22" s="459">
        <v>494.78754892609038</v>
      </c>
    </row>
    <row r="24" spans="2:29" x14ac:dyDescent="0.2">
      <c r="B24" s="355" t="s">
        <v>91</v>
      </c>
      <c r="C24" s="362">
        <f>SUM(C11:C22)</f>
        <v>8621.4320248611875</v>
      </c>
      <c r="D24" s="541">
        <f>SUM(D11:D22)</f>
        <v>12101.897938945312</v>
      </c>
      <c r="G24" s="600">
        <f>SUM(G11:H22)</f>
        <v>9105.7255731997448</v>
      </c>
      <c r="H24" s="600"/>
      <c r="I24" s="600">
        <f>SUM(I11:J22)</f>
        <v>9105.7255731997448</v>
      </c>
      <c r="J24" s="600"/>
      <c r="K24" s="600">
        <f>SUM(K11:L22)</f>
        <v>9105.7255731997448</v>
      </c>
      <c r="L24" s="600"/>
      <c r="M24" s="600">
        <f>SUM(M11:N22)</f>
        <v>9105.7255731997448</v>
      </c>
      <c r="N24" s="600"/>
      <c r="O24" s="600">
        <f>SUM(O11:P22)</f>
        <v>9105.7255731997448</v>
      </c>
      <c r="P24" s="600"/>
      <c r="Q24" s="600">
        <f>SUM(Q11:R22)</f>
        <v>0</v>
      </c>
      <c r="R24" s="600"/>
      <c r="S24" s="600">
        <f>SUM(S11:U22)</f>
        <v>8621.4320248611875</v>
      </c>
      <c r="T24" s="602"/>
      <c r="U24" s="602"/>
      <c r="V24" s="600">
        <f>SUM(V11:X22)</f>
        <v>8621.4320248611857</v>
      </c>
      <c r="W24" s="602"/>
      <c r="X24" s="602"/>
      <c r="Y24" s="600">
        <f>SUM(Y11:AA22)</f>
        <v>8621.4320248611857</v>
      </c>
      <c r="Z24" s="602"/>
      <c r="AA24" s="602"/>
      <c r="AB24" s="600">
        <f>SUM(AB11:AC22)</f>
        <v>8621.4320248611857</v>
      </c>
      <c r="AC24" s="600"/>
    </row>
  </sheetData>
  <mergeCells count="32">
    <mergeCell ref="S5:AC5"/>
    <mergeCell ref="G5:P5"/>
    <mergeCell ref="S7:U7"/>
    <mergeCell ref="AB7:AC7"/>
    <mergeCell ref="V7:X7"/>
    <mergeCell ref="Y7:AA7"/>
    <mergeCell ref="G7:H7"/>
    <mergeCell ref="I7:J7"/>
    <mergeCell ref="K7:L7"/>
    <mergeCell ref="M7:N7"/>
    <mergeCell ref="O7:P7"/>
    <mergeCell ref="Q24:R24"/>
    <mergeCell ref="Q7:R7"/>
    <mergeCell ref="AB24:AC24"/>
    <mergeCell ref="S24:U24"/>
    <mergeCell ref="V24:X24"/>
    <mergeCell ref="Y24:AA24"/>
    <mergeCell ref="S9:U9"/>
    <mergeCell ref="V9:X9"/>
    <mergeCell ref="Y9:AA9"/>
    <mergeCell ref="AB9:AC9"/>
    <mergeCell ref="G24:H24"/>
    <mergeCell ref="I24:J24"/>
    <mergeCell ref="K24:L24"/>
    <mergeCell ref="M24:N24"/>
    <mergeCell ref="O24:P24"/>
    <mergeCell ref="G9:H9"/>
    <mergeCell ref="I9:J9"/>
    <mergeCell ref="K9:L9"/>
    <mergeCell ref="M9:N9"/>
    <mergeCell ref="Q9:R9"/>
    <mergeCell ref="O9:P9"/>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Output &gt;&gt;</vt:lpstr>
      <vt:lpstr>Calculator</vt:lpstr>
      <vt:lpstr>Calculations &gt;&gt;</vt:lpstr>
      <vt:lpstr>Cost Breakdown - B4 EV</vt:lpstr>
      <vt:lpstr>Cost Breakdown - with EV</vt:lpstr>
      <vt:lpstr>Energy Charge</vt:lpstr>
      <vt:lpstr>Charging &amp; Consumption</vt:lpstr>
      <vt:lpstr>Energy Usage (kWh)</vt:lpstr>
      <vt:lpstr>Inputs &gt;&gt;</vt:lpstr>
      <vt:lpstr>R180</vt:lpstr>
      <vt:lpstr>RESH</vt:lpstr>
      <vt:lpstr>RTOU</vt:lpstr>
      <vt:lpstr>Residential Rates</vt:lpstr>
      <vt:lpstr>Taxes &amp; Other Charges</vt:lpstr>
      <vt:lpstr>PSC</vt:lpstr>
      <vt:lpstr>List of EV's</vt:lpstr>
      <vt:lpstr>Background Calcs</vt:lpstr>
    </vt:vector>
  </TitlesOfParts>
  <Company>PSEG Long Island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Dibenedetto, Paul M</dc:creator>
  <cp:lastModifiedBy>DiBenedetto, Paul M</cp:lastModifiedBy>
  <dcterms:created xsi:type="dcterms:W3CDTF">2019-04-18T12:04:38Z</dcterms:created>
  <dcterms:modified xsi:type="dcterms:W3CDTF">2023-06-29T17:27:23Z</dcterms:modified>
</cp:coreProperties>
</file>